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ml.chartshape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xl/comments2.xml" ContentType="application/vnd.openxmlformats-officedocument.spreadsheetml.comments+xml"/>
  <Override PartName="/xl/charts/_rels/chart1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tula" sheetId="1" state="visible" r:id="rId3"/>
    <sheet name="Estimador de Litros Libres" sheetId="2" state="visible" r:id="rId4"/>
    <sheet name="Carga" sheetId="3" state="visible" r:id="rId5"/>
    <sheet name="Pastoreo" sheetId="4" state="visible" r:id="rId6"/>
    <sheet name="Ensilados" sheetId="5" state="visible" r:id="rId7"/>
    <sheet name="Maíz Molido Propio" sheetId="6" state="visible" r:id="rId8"/>
    <sheet name="Distribución" sheetId="7" state="visible" r:id="rId9"/>
  </sheets>
  <definedNames>
    <definedName function="false" hidden="false" localSheetId="6" name="_xlnm.Print_Area" vbProcedure="false">Distribución!$A$1:$G$20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b val="true"/>
            <sz val="11"/>
            <color rgb="FF000000"/>
            <rFont val="Tahoma"/>
            <family val="2"/>
          </rPr>
          <t xml:space="preserve">Marcos Snyder:
</t>
        </r>
        <r>
          <rPr>
            <sz val="11"/>
            <color rgb="FF000000"/>
            <rFont val="Tahoma"/>
            <family val="2"/>
          </rPr>
          <t xml:space="preserve">Estimar carga dividiendo el promedio de vacas (ordeño+ secas) por la superficie asignada (incluir pasturas, verdeos y proporción de la superficie ensilada según tiempo de ocupación y TAMBIEN la superficie correspondiente al grano de maíz propio si se inputa costos de producción sin Oportunidad de la tierra)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8" authorId="0">
      <text>
        <r>
          <rPr>
            <b val="true"/>
            <sz val="12"/>
            <color rgb="FF000000"/>
            <rFont val="Tahoma"/>
            <family val="2"/>
          </rPr>
          <t xml:space="preserve">Marcos Snyder:
</t>
        </r>
        <r>
          <rPr>
            <sz val="12"/>
            <color rgb="FF000000"/>
            <rFont val="Tahoma"/>
            <family val="2"/>
          </rPr>
          <t xml:space="preserve">Inputar superficie si va a utilizar el costo de producción efectuado. Si usa el costo de oportunidad (por ejemplo poniendole al maiz propio el precio de dársena descontando gastos comerciales) no se inputa la superficie</t>
        </r>
      </text>
    </comment>
  </commentList>
</comments>
</file>

<file path=xl/sharedStrings.xml><?xml version="1.0" encoding="utf-8"?>
<sst xmlns="http://schemas.openxmlformats.org/spreadsheetml/2006/main" count="160" uniqueCount="121">
  <si>
    <t xml:space="preserve">Menú</t>
  </si>
  <si>
    <t xml:space="preserve">Estimador LLA/ha VT</t>
  </si>
  <si>
    <t xml:space="preserve">Calculo costo Pastoreos</t>
  </si>
  <si>
    <t xml:space="preserve">Calculo costo Ensilados</t>
  </si>
  <si>
    <t xml:space="preserve">Calculo costo Grano propio</t>
  </si>
  <si>
    <t xml:space="preserve">Calculo costo Distribución</t>
  </si>
  <si>
    <t xml:space="preserve">Litros Libres de Alimentación/ha</t>
  </si>
  <si>
    <t xml:space="preserve">Volver</t>
  </si>
  <si>
    <t xml:space="preserve">1.- Producción</t>
  </si>
  <si>
    <t xml:space="preserve">Variables</t>
  </si>
  <si>
    <t xml:space="preserve">   Carga VT/ha VT</t>
  </si>
  <si>
    <t xml:space="preserve">   %VO/VT</t>
  </si>
  <si>
    <t xml:space="preserve">   Litros/Vaca/dia</t>
  </si>
  <si>
    <t xml:space="preserve">Verde</t>
  </si>
  <si>
    <t xml:space="preserve">   Precio de la leche (US$/litro)</t>
  </si>
  <si>
    <t xml:space="preserve">Amarillo</t>
  </si>
  <si>
    <t xml:space="preserve">2.- Ingreso Bruto/Vaca/Día</t>
  </si>
  <si>
    <t xml:space="preserve">Rojo</t>
  </si>
  <si>
    <t xml:space="preserve">3.- Pastoreos</t>
  </si>
  <si>
    <t xml:space="preserve">Kg TC/Vaca/Día</t>
  </si>
  <si>
    <t xml:space="preserve">$/Tn TC</t>
  </si>
  <si>
    <t xml:space="preserve">%/Ing</t>
  </si>
  <si>
    <t xml:space="preserve">   Pastura</t>
  </si>
  <si>
    <t xml:space="preserve">4.- Suplementos con Mixer</t>
  </si>
  <si>
    <t xml:space="preserve">Alto</t>
  </si>
  <si>
    <t xml:space="preserve">   Silaje de maíz</t>
  </si>
  <si>
    <t xml:space="preserve">Medio</t>
  </si>
  <si>
    <t xml:space="preserve">   Silaje de sorgo</t>
  </si>
  <si>
    <t xml:space="preserve">Bajo</t>
  </si>
  <si>
    <t xml:space="preserve">   Silaje de raigras</t>
  </si>
  <si>
    <t xml:space="preserve">Su Tambo</t>
  </si>
  <si>
    <t xml:space="preserve">   Silaje de Trigo/Ceb</t>
  </si>
  <si>
    <t xml:space="preserve">   Maíz molido Propio</t>
  </si>
  <si>
    <t xml:space="preserve">Dato</t>
  </si>
  <si>
    <t xml:space="preserve">   Pellet de Girasol</t>
  </si>
  <si>
    <t xml:space="preserve">Aguja</t>
  </si>
  <si>
    <t xml:space="preserve"> Costo de distribución/Vaca/día</t>
  </si>
  <si>
    <t xml:space="preserve">Blanco</t>
  </si>
  <si>
    <t xml:space="preserve">5.- Suplementos en la Sala</t>
  </si>
  <si>
    <t xml:space="preserve">   Alimento Comercial</t>
  </si>
  <si>
    <t xml:space="preserve">6.- Egresos por alimentación ($/Vaca/dia)</t>
  </si>
  <si>
    <t xml:space="preserve">7.- Margen sobre alimentación ($/Vaca/dia)</t>
  </si>
  <si>
    <t xml:space="preserve">8.- Litros Libres Alimentos/Vaca/dia)</t>
  </si>
  <si>
    <t xml:space="preserve">9.- Litros Libres Alimentos/Hectárea/dia)</t>
  </si>
  <si>
    <t xml:space="preserve">Calculo de carga </t>
  </si>
  <si>
    <t xml:space="preserve">Cant</t>
  </si>
  <si>
    <t xml:space="preserve">Asignado</t>
  </si>
  <si>
    <t xml:space="preserve">Cantidad de Vacas en ordeño</t>
  </si>
  <si>
    <t xml:space="preserve">Cantidad de Vacas secas</t>
  </si>
  <si>
    <t xml:space="preserve">Superficie VT praderizada</t>
  </si>
  <si>
    <t xml:space="preserve">Superficie VT con verdeos</t>
  </si>
  <si>
    <t xml:space="preserve">Superficie VT asignada a cultivo para ensilar</t>
  </si>
  <si>
    <t xml:space="preserve">Superficie VT asignada a maiz grano propio</t>
  </si>
  <si>
    <t xml:space="preserve">Total superficie VT</t>
  </si>
  <si>
    <t xml:space="preserve">Carga</t>
  </si>
  <si>
    <t xml:space="preserve">Vacas Totales (VO+VS)/ha VT</t>
  </si>
  <si>
    <t xml:space="preserve">Estimador del Costo del Pasto</t>
  </si>
  <si>
    <t xml:space="preserve">Insumos</t>
  </si>
  <si>
    <t xml:space="preserve">Unidad</t>
  </si>
  <si>
    <t xml:space="preserve">   Implantación/años de duración</t>
  </si>
  <si>
    <t xml:space="preserve">$/ha</t>
  </si>
  <si>
    <t xml:space="preserve">sem</t>
  </si>
  <si>
    <t xml:space="preserve">   Mantenimiento anual</t>
  </si>
  <si>
    <t xml:space="preserve">Fert</t>
  </si>
  <si>
    <t xml:space="preserve">   Alquiler anual</t>
  </si>
  <si>
    <t xml:space="preserve">Herb</t>
  </si>
  <si>
    <t xml:space="preserve">   Rinde anual</t>
  </si>
  <si>
    <t xml:space="preserve">Tn tal cual/ha</t>
  </si>
  <si>
    <t xml:space="preserve">Siemb</t>
  </si>
  <si>
    <t xml:space="preserve">Costo</t>
  </si>
  <si>
    <t xml:space="preserve">$/Tonelada</t>
  </si>
  <si>
    <t xml:space="preserve">Completar variables</t>
  </si>
  <si>
    <t xml:space="preserve">Estimador del Costo del Ensilado</t>
  </si>
  <si>
    <t xml:space="preserve">   Implantación Cultivo</t>
  </si>
  <si>
    <t xml:space="preserve">   Confección del Ensilado</t>
  </si>
  <si>
    <t xml:space="preserve">   Bolsa</t>
  </si>
  <si>
    <t xml:space="preserve">   Alquiler por período</t>
  </si>
  <si>
    <t xml:space="preserve">   Rinde</t>
  </si>
  <si>
    <t xml:space="preserve">Estimador del Costo de producir Maíz consumo propio</t>
  </si>
  <si>
    <t xml:space="preserve">   Cosecha</t>
  </si>
  <si>
    <t xml:space="preserve">   Molienda</t>
  </si>
  <si>
    <t xml:space="preserve">   Gasto Comerciales Ahorrados</t>
  </si>
  <si>
    <t xml:space="preserve"> /Valor Dársena</t>
  </si>
  <si>
    <t xml:space="preserve">Estimador del Costo de distribuír alimentos con el Mixer</t>
  </si>
  <si>
    <t xml:space="preserve">Horas Uso diario</t>
  </si>
  <si>
    <t xml:space="preserve">Vacas en ordeñe</t>
  </si>
  <si>
    <t xml:space="preserve">Toneladas tal cual distribuídas</t>
  </si>
  <si>
    <t xml:space="preserve">Plantilla de datos para calculos</t>
  </si>
  <si>
    <t xml:space="preserve">Costo/Unidad</t>
  </si>
  <si>
    <t xml:space="preserve">Coefi/Carga</t>
  </si>
  <si>
    <t xml:space="preserve">US$/Año</t>
  </si>
  <si>
    <t xml:space="preserve">US$/Hora</t>
  </si>
  <si>
    <t xml:space="preserve">Horas</t>
  </si>
  <si>
    <t xml:space="preserve">Lt</t>
  </si>
  <si>
    <t xml:space="preserve">US$/Unidad</t>
  </si>
  <si>
    <t xml:space="preserve">Personal</t>
  </si>
  <si>
    <t xml:space="preserve">Filtro Transmision</t>
  </si>
  <si>
    <t xml:space="preserve">Combustible</t>
  </si>
  <si>
    <t xml:space="preserve">Lubricantes</t>
  </si>
  <si>
    <t xml:space="preserve">Repar.Mixer</t>
  </si>
  <si>
    <t xml:space="preserve">0,5 % /VN Anual</t>
  </si>
  <si>
    <t xml:space="preserve">Filtro aceite y Comb</t>
  </si>
  <si>
    <t xml:space="preserve">Repar.Tractor</t>
  </si>
  <si>
    <t xml:space="preserve">Aceite Motor</t>
  </si>
  <si>
    <t xml:space="preserve">Amort. Mixer</t>
  </si>
  <si>
    <t xml:space="preserve">11.680 Horas Vida Util</t>
  </si>
  <si>
    <t xml:space="preserve">Aceite Transmi</t>
  </si>
  <si>
    <t xml:space="preserve">Amort. Tractor</t>
  </si>
  <si>
    <t xml:space="preserve">15.000 Horas Vida Util</t>
  </si>
  <si>
    <t xml:space="preserve">Total Costo Horario</t>
  </si>
  <si>
    <t xml:space="preserve">Amortizaciones</t>
  </si>
  <si>
    <t xml:space="preserve">Valor Inicial</t>
  </si>
  <si>
    <t xml:space="preserve">Valor Residual</t>
  </si>
  <si>
    <t xml:space="preserve">Vida util (hrs)</t>
  </si>
  <si>
    <t xml:space="preserve">Amort/Hora</t>
  </si>
  <si>
    <t xml:space="preserve">Total Costo VO/Día</t>
  </si>
  <si>
    <t xml:space="preserve">Valor MIXER</t>
  </si>
  <si>
    <t xml:space="preserve">Total Costo/Tonelada</t>
  </si>
  <si>
    <t xml:space="preserve">US$</t>
  </si>
  <si>
    <t xml:space="preserve">Valor Tractor con Pala</t>
  </si>
  <si>
    <t xml:space="preserve">Pesos/Dólar</t>
  </si>
</sst>
</file>

<file path=xl/styles.xml><?xml version="1.0" encoding="utf-8"?>
<styleSheet xmlns="http://schemas.openxmlformats.org/spreadsheetml/2006/main">
  <numFmts count="20">
    <numFmt numFmtId="164" formatCode="General"/>
    <numFmt numFmtId="165" formatCode="_-* #,##0&quot; Pts&quot;_-;\-* #,##0&quot; Pts&quot;_-;_-* &quot;- Pts&quot;_-;_-@_-"/>
    <numFmt numFmtId="166" formatCode="0.00&quot;  ver nota&quot;"/>
    <numFmt numFmtId="167" formatCode="0.0"/>
    <numFmt numFmtId="168" formatCode="\$#,##0.00"/>
    <numFmt numFmtId="169" formatCode="0%"/>
    <numFmt numFmtId="170" formatCode="\$#,##0"/>
    <numFmt numFmtId="171" formatCode="0.0%"/>
    <numFmt numFmtId="172" formatCode="#,##0.00"/>
    <numFmt numFmtId="173" formatCode="#,##0.0"/>
    <numFmt numFmtId="174" formatCode="0.00"/>
    <numFmt numFmtId="175" formatCode="General"/>
    <numFmt numFmtId="176" formatCode="0&quot; US$/mes&quot;"/>
    <numFmt numFmtId="177" formatCode="#,##0.00&quot; $&quot;;\-#,##0.00&quot; $&quot;"/>
    <numFmt numFmtId="178" formatCode="#,##0.000&quot; $&quot;;\-#,##0.000&quot; $&quot;"/>
    <numFmt numFmtId="179" formatCode="0.00&quot;  US$/litro&quot;"/>
    <numFmt numFmtId="180" formatCode="_-* #,##0&quot; $&quot;_-;\-* #,##0&quot; $&quot;_-;_-* &quot;- $&quot;_-;_-@_-"/>
    <numFmt numFmtId="181" formatCode="#,##0_ ;\-#,##0\ "/>
    <numFmt numFmtId="182" formatCode="_-* #,##0.00&quot; $&quot;_-;\-* #,##0.00&quot; $&quot;_-;_-* &quot;- $&quot;_-;_-@_-"/>
    <numFmt numFmtId="183" formatCode="_-* #,##0.000&quot; $&quot;_-;\-* #,##0.000&quot; $&quot;_-;_-* &quot;- $&quot;_-;_-@_-"/>
  </numFmts>
  <fonts count="2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b val="true"/>
      <u val="single"/>
      <sz val="11"/>
      <color rgb="FF333333"/>
      <name val="Calibri"/>
      <family val="2"/>
    </font>
    <font>
      <u val="single"/>
      <sz val="11"/>
      <color rgb="FF0066CC"/>
      <name val="Calibri"/>
      <family val="2"/>
    </font>
    <font>
      <sz val="48"/>
      <name val="Calibri"/>
      <family val="0"/>
    </font>
    <font>
      <sz val="11"/>
      <color rgb="FFFFFFFF"/>
      <name val="Calibri"/>
      <family val="2"/>
    </font>
    <font>
      <b val="true"/>
      <sz val="18"/>
      <color rgb="FFFFFFFF"/>
      <name val="Calibri"/>
      <family val="2"/>
    </font>
    <font>
      <b val="true"/>
      <sz val="11"/>
      <color rgb="FF000000"/>
      <name val="Calibri"/>
      <family val="2"/>
    </font>
    <font>
      <b val="true"/>
      <sz val="14"/>
      <color rgb="FF000000"/>
      <name val="Calibri"/>
      <family val="2"/>
    </font>
    <font>
      <sz val="12"/>
      <color rgb="FF000000"/>
      <name val="Calibri"/>
      <family val="2"/>
    </font>
    <font>
      <b val="true"/>
      <sz val="16"/>
      <color rgb="FFFFFFFF"/>
      <name val="Calibri"/>
      <family val="2"/>
    </font>
    <font>
      <b val="true"/>
      <sz val="11"/>
      <color rgb="FF000000"/>
      <name val="Tahoma"/>
      <family val="2"/>
    </font>
    <font>
      <sz val="11"/>
      <color rgb="FF000000"/>
      <name val="Tahoma"/>
      <family val="2"/>
    </font>
    <font>
      <b val="true"/>
      <sz val="18"/>
      <color rgb="FFFFFFFF"/>
      <name val="Calibri"/>
      <family val="0"/>
    </font>
    <font>
      <b val="true"/>
      <sz val="20"/>
      <color rgb="FF333333"/>
      <name val="Calibri"/>
      <family val="2"/>
    </font>
    <font>
      <b val="true"/>
      <sz val="16"/>
      <color rgb="FF000000"/>
      <name val="Calibri"/>
      <family val="2"/>
    </font>
    <font>
      <b val="true"/>
      <sz val="12"/>
      <color rgb="FF000000"/>
      <name val="Calibri"/>
      <family val="2"/>
    </font>
    <font>
      <b val="true"/>
      <sz val="12"/>
      <color rgb="FF000000"/>
      <name val="Tahoma"/>
      <family val="2"/>
    </font>
    <font>
      <sz val="12"/>
      <color rgb="FF000000"/>
      <name val="Tahoma"/>
      <family val="2"/>
    </font>
    <font>
      <b val="true"/>
      <sz val="10"/>
      <name val="Arial"/>
      <family val="2"/>
    </font>
    <font>
      <b val="true"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008000"/>
        <bgColor rgb="FF009900"/>
      </patternFill>
    </fill>
    <fill>
      <patternFill patternType="solid">
        <fgColor rgb="FFC0C0C0"/>
        <bgColor rgb="FFCCCCFF"/>
      </patternFill>
    </fill>
    <fill>
      <patternFill patternType="solid">
        <fgColor rgb="FF00FF00"/>
        <bgColor rgb="FF66FF33"/>
      </patternFill>
    </fill>
    <fill>
      <patternFill patternType="solid">
        <fgColor rgb="FFFFCC00"/>
        <bgColor rgb="FFFFFF00"/>
      </patternFill>
    </fill>
    <fill>
      <patternFill patternType="solid">
        <fgColor rgb="FFFF0000"/>
        <bgColor rgb="FFFF3300"/>
      </patternFill>
    </fill>
    <fill>
      <patternFill patternType="solid">
        <fgColor rgb="FF99CC00"/>
        <bgColor rgb="FFCCFF33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 style="medium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false" applyProtection="false"/>
    <xf numFmtId="164" fontId="6" fillId="0" borderId="0" applyFont="true" applyBorder="false" applyAlignment="false" applyProtection="false"/>
    <xf numFmtId="165" fontId="0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3" borderId="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5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0" fillId="5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0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6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6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6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0" fillId="6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71" fontId="0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72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73" fontId="8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3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7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10" fillId="7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10" fillId="7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3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8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10" fillId="8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10" fillId="8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6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10" fillId="6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10" fillId="6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6" borderId="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73" fontId="10" fillId="6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6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3" fontId="13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0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5" fontId="4" fillId="5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1" xfId="22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1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5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5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0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3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3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5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22" fillId="5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3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4" fillId="5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4" fillId="3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8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4" fillId="5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4" fillId="5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22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4" fillId="5" borderId="1" xfId="22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8" fontId="0" fillId="3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4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22" fillId="3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8" fontId="22" fillId="3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80" fontId="10" fillId="5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0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1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2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1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22" fillId="1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80" fontId="10" fillId="5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0" fontId="0" fillId="3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1" fontId="0" fillId="3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2" fontId="0" fillId="3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4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3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neda [0] 2" xfId="21"/>
    <cellStyle name="Normal 2" xfId="22"/>
    <cellStyle name="*unknown*" xfId="20" builtinId="8"/>
  </cellStyles>
  <dxfs count="3">
    <dxf>
      <font>
        <name val="Calibri"/>
        <family val="2"/>
        <color rgb="FF000000"/>
        <sz val="11"/>
      </font>
      <fill>
        <patternFill>
          <bgColor rgb="FF000000"/>
        </patternFill>
      </fill>
    </dxf>
    <dxf>
      <font>
        <name val="Calibri"/>
        <family val="2"/>
        <b val="1"/>
        <i val="0"/>
        <color rgb="FF000000"/>
        <sz val="11"/>
      </font>
      <fill>
        <patternFill>
          <bgColor rgb="FFFFCC00"/>
        </patternFill>
      </fill>
    </dxf>
    <dxf>
      <font>
        <name val="Calibri"/>
        <family val="2"/>
        <b val="1"/>
        <i val="0"/>
        <color rgb="FF000000"/>
        <sz val="11"/>
      </font>
      <fill>
        <patternFill>
          <bgColor rgb="FFFF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FF330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33"/>
      <rgbColor rgb="FF99CC00"/>
      <rgbColor rgb="FFFFCC00"/>
      <rgbColor rgb="FFFF9900"/>
      <rgbColor rgb="FFED7D31"/>
      <rgbColor rgb="FF666699"/>
      <rgbColor rgb="FF969696"/>
      <rgbColor rgb="FF003366"/>
      <rgbColor rgb="FF009900"/>
      <rgbColor rgb="FF003300"/>
      <rgbColor rgb="FF333300"/>
      <rgbColor rgb="FFCC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openxmlformats.org/officeDocument/2006/relationships/chartUserShapes" Target="../drawings/drawing3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2000" spc="-1" strike="noStrike">
                <a:solidFill>
                  <a:srgbClr val="333333"/>
                </a:solidFill>
                <a:latin typeface="Calibri"/>
              </a:defRPr>
            </a:pPr>
            <a:r>
              <a:rPr b="1" sz="2000" spc="-1" strike="noStrike">
                <a:solidFill>
                  <a:srgbClr val="333333"/>
                </a:solidFill>
                <a:latin typeface="Calibri"/>
              </a:rPr>
              <a:t>Probabilidad de rentabilidad</a:t>
            </a:r>
          </a:p>
        </c:rich>
      </c:tx>
      <c:layout>
        <c:manualLayout>
          <c:xMode val="edge"/>
          <c:yMode val="edge"/>
          <c:x val="0.216956156776651"/>
          <c:y val="0.034428466463734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3244656808937"/>
          <c:y val="0.172352261992233"/>
          <c:w val="0.507005875895913"/>
          <c:h val="0.798467513383017"/>
        </c:manualLayout>
      </c:layout>
      <c:doughnutChart>
        <c:varyColors val="1"/>
        <c:ser>
          <c:idx val="0"/>
          <c:order val="0"/>
          <c:spPr>
            <a:solidFill>
              <a:srgbClr val="ed7d31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8000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1"/>
            <c:spPr>
              <a:solidFill>
                <a:srgbClr val="cc33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2"/>
            <c:spPr>
              <a:solidFill>
                <a:srgbClr val="ff33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3"/>
            <c:spPr>
              <a:solidFill>
                <a:srgbClr val="ffcc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4"/>
            <c:spPr>
              <a:solidFill>
                <a:srgbClr val="ffff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5"/>
            <c:spPr>
              <a:solidFill>
                <a:srgbClr val="ccff33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6"/>
            <c:spPr>
              <a:solidFill>
                <a:srgbClr val="66ff33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7"/>
            <c:spPr>
              <a:solidFill>
                <a:srgbClr val="0099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8"/>
            <c:spPr>
              <a:solidFill>
                <a:srgbClr val="008000"/>
              </a:solidFill>
              <a:ln w="12600">
                <a:solidFill>
                  <a:srgbClr val="ffffff"/>
                </a:solidFill>
                <a:round/>
              </a:ln>
            </c:spPr>
          </c:dPt>
          <c:dPt>
            <c:idx val="9"/>
            <c:spPr>
              <a:noFill/>
              <a:ln w="1260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val>
            <c:numRef>
              <c:f>'Estimador de Litros Libres'!$P$5:$P$14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9</c:v>
                </c:pt>
              </c:numCache>
            </c:numRef>
          </c:val>
        </c:ser>
        <c:firstSliceAng val="270"/>
        <c:holeSize val="50"/>
      </c:doughnutChart>
      <c:spPr>
        <a:noFill/>
        <a:ln w="12600">
          <a:noFill/>
        </a:ln>
      </c:spPr>
    </c:plotArea>
    <c:plotVisOnly val="1"/>
    <c:dispBlanksAs val="gap"/>
  </c:chart>
  <c:spPr>
    <a:solidFill>
      <a:srgbClr val="ffffff"/>
    </a:solidFill>
    <a:ln w="0"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236380496097674"/>
          <c:y val="0.101132473005004"/>
          <c:w val="0.545939262808129"/>
          <c:h val="0.898867526994996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0">
              <a:noFill/>
            </a:ln>
          </c:spPr>
          <c:explosion val="0"/>
          <c:dPt>
            <c:idx val="0"/>
            <c:spPr>
              <a:noFill/>
              <a:ln w="0">
                <a:noFill/>
              </a:ln>
            </c:spPr>
          </c:dPt>
          <c:dPt>
            <c:idx val="1"/>
            <c:spPr>
              <a:solidFill>
                <a:srgbClr val="000000"/>
              </a:solidFill>
              <a:ln w="0">
                <a:noFill/>
              </a:ln>
            </c:spPr>
          </c:dPt>
          <c:dPt>
            <c:idx val="2"/>
            <c:spPr>
              <a:noFill/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val>
            <c:numRef>
              <c:f>'Estimador de Litros Libres'!$Q$17:$Q$19</c:f>
              <c:numCache>
                <c:formatCode>#,##0.0</c:formatCode>
                <c:ptCount val="3"/>
                <c:pt idx="0">
                  <c:v>29</c:v>
                </c:pt>
                <c:pt idx="1">
                  <c:v>4</c:v>
                </c:pt>
                <c:pt idx="2">
                  <c:v>167</c:v>
                </c:pt>
              </c:numCache>
            </c:numRef>
          </c:val>
        </c:ser>
        <c:firstSliceAng val="270"/>
      </c:pieChart>
      <c:spPr>
        <a:noFill/>
        <a:ln w="12600">
          <a:noFill/>
        </a:ln>
      </c:spPr>
    </c:plotArea>
    <c:plotVisOnly val="1"/>
    <c:dispBlanksAs val="gap"/>
  </c:chart>
  <c:spPr>
    <a:noFill/>
    <a:ln w="1260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541080</xdr:colOff>
      <xdr:row>4</xdr:row>
      <xdr:rowOff>19080</xdr:rowOff>
    </xdr:from>
    <xdr:to>
      <xdr:col>4</xdr:col>
      <xdr:colOff>68400</xdr:colOff>
      <xdr:row>17</xdr:row>
      <xdr:rowOff>133200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541080" y="781200"/>
          <a:ext cx="2618640" cy="2590560"/>
        </a:xfrm>
        <a:prstGeom prst="rect">
          <a:avLst/>
        </a:prstGeom>
        <a:ln w="0">
          <a:noFill/>
        </a:ln>
        <a:effectLst>
          <a:outerShdw dist="139498" dir="2700000" blurRad="0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135000</xdr:colOff>
      <xdr:row>6</xdr:row>
      <xdr:rowOff>57240</xdr:rowOff>
    </xdr:from>
    <xdr:to>
      <xdr:col>14</xdr:col>
      <xdr:colOff>194040</xdr:colOff>
      <xdr:row>14</xdr:row>
      <xdr:rowOff>142920</xdr:rowOff>
    </xdr:to>
    <xdr:sp>
      <xdr:nvSpPr>
        <xdr:cNvPr id="1" name="Rectángulo 3"/>
        <xdr:cNvSpPr/>
      </xdr:nvSpPr>
      <xdr:spPr>
        <a:xfrm>
          <a:off x="3226320" y="1200240"/>
          <a:ext cx="7786800" cy="160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 algn="ctr"/>
          <a:r>
            <a:rPr b="0" lang="en-US" sz="4800" spc="-1" strike="noStrike">
              <a:latin typeface="Calibri"/>
            </a:rPr>
            <a:t>Estimador de Litros Libres de Alimentos/ha Vaca Total</a:t>
          </a:r>
          <a:endParaRPr b="0" lang="en-US" sz="48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58320</xdr:colOff>
      <xdr:row>7</xdr:row>
      <xdr:rowOff>0</xdr:rowOff>
    </xdr:from>
    <xdr:to>
      <xdr:col>13</xdr:col>
      <xdr:colOff>191880</xdr:colOff>
      <xdr:row>27</xdr:row>
      <xdr:rowOff>143280</xdr:rowOff>
    </xdr:to>
    <xdr:graphicFrame>
      <xdr:nvGraphicFramePr>
        <xdr:cNvPr id="2" name="Gráfico 4"/>
        <xdr:cNvGraphicFramePr/>
      </xdr:nvGraphicFramePr>
      <xdr:xfrm>
        <a:off x="6274800" y="1438200"/>
        <a:ext cx="5574960" cy="342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511920</xdr:colOff>
      <xdr:row>9</xdr:row>
      <xdr:rowOff>133560</xdr:rowOff>
    </xdr:from>
    <xdr:to>
      <xdr:col>12</xdr:col>
      <xdr:colOff>533520</xdr:colOff>
      <xdr:row>26</xdr:row>
      <xdr:rowOff>47520</xdr:rowOff>
    </xdr:to>
    <xdr:graphicFrame>
      <xdr:nvGraphicFramePr>
        <xdr:cNvPr id="5" name="Gráfico 5"/>
        <xdr:cNvGraphicFramePr/>
      </xdr:nvGraphicFramePr>
      <xdr:xfrm>
        <a:off x="6728400" y="1838520"/>
        <a:ext cx="4658400" cy="2733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462240</xdr:colOff>
      <xdr:row>0</xdr:row>
      <xdr:rowOff>9360</xdr:rowOff>
    </xdr:from>
    <xdr:to>
      <xdr:col>45</xdr:col>
      <xdr:colOff>425520</xdr:colOff>
      <xdr:row>37</xdr:row>
      <xdr:rowOff>190440</xdr:rowOff>
    </xdr:to>
    <xdr:sp>
      <xdr:nvSpPr>
        <xdr:cNvPr id="6" name="Rectángulo 8"/>
        <xdr:cNvSpPr/>
      </xdr:nvSpPr>
      <xdr:spPr>
        <a:xfrm>
          <a:off x="5363280" y="9360"/>
          <a:ext cx="32433840" cy="691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125280</xdr:colOff>
      <xdr:row>15</xdr:row>
      <xdr:rowOff>66960</xdr:rowOff>
    </xdr:from>
    <xdr:to>
      <xdr:col>10</xdr:col>
      <xdr:colOff>155520</xdr:colOff>
      <xdr:row>20</xdr:row>
      <xdr:rowOff>19440</xdr:rowOff>
    </xdr:to>
    <xdr:pic>
      <xdr:nvPicPr>
        <xdr:cNvPr id="7" name="Imagen 10" descr=""/>
        <xdr:cNvPicPr/>
      </xdr:nvPicPr>
      <xdr:blipFill>
        <a:blip r:embed="rId3"/>
        <a:stretch/>
      </xdr:blipFill>
      <xdr:spPr>
        <a:xfrm>
          <a:off x="8660160" y="2905560"/>
          <a:ext cx="803160" cy="780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676440</xdr:colOff>
      <xdr:row>0</xdr:row>
      <xdr:rowOff>38160</xdr:rowOff>
    </xdr:from>
    <xdr:to>
      <xdr:col>20</xdr:col>
      <xdr:colOff>181440</xdr:colOff>
      <xdr:row>31</xdr:row>
      <xdr:rowOff>180720</xdr:rowOff>
    </xdr:to>
    <xdr:sp>
      <xdr:nvSpPr>
        <xdr:cNvPr id="8" name="Rectángulo 11"/>
        <xdr:cNvSpPr/>
      </xdr:nvSpPr>
      <xdr:spPr>
        <a:xfrm>
          <a:off x="6892920" y="38160"/>
          <a:ext cx="10578240" cy="5733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c:userShapes xmlns:cdr="http://schemas.openxmlformats.org/drawingml/2006/chartDrawing" xmlns:a="http://schemas.openxmlformats.org/drawingml/2006/main" xmlns:c="http://schemas.openxmlformats.org/drawingml/2006/chart" xmlns:r="http://schemas.openxmlformats.org/officeDocument/2006/relationships">
  <cdr:relSizeAnchor>
    <cdr:from>
      <cdr:x>0.618002195389682</cdr:x>
      <cdr:y>0.457961582869739</cdr:y>
    </cdr:from>
    <cdr:to>
      <cdr:x>0.692516303996901</cdr:x>
      <cdr:y>0.540254014905007</cdr:y>
    </cdr:to>
    <cdr:sp>
      <cdr:nvSpPr>
        <cdr:cNvPr id="3" name="CuadroTexto 1"/>
        <cdr:cNvSpPr/>
      </cdr:nvSpPr>
      <cdr:spPr>
        <a:xfrm>
          <a:off x="3445560" y="1570680"/>
          <a:ext cx="415440" cy="2822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cdr:spPr>
      <cdr:style>
        <a:lnRef idx="0"/>
        <a:fillRef idx="0"/>
        <a:effectRef idx="0"/>
        <a:fontRef idx="minor"/>
      </cdr:style>
      <cdr:txBody>
        <a:bodyPr lIns="20160" rIns="20160" tIns="20160" bIns="20160" anchor="t">
          <a:noAutofit/>
        </a:bodyPr>
        <a:p>
          <a:pPr algn="ctr"/>
          <a:r>
            <a:rPr b="1" sz="1800" spc="-1" strike="noStrike">
              <a:solidFill>
                <a:srgbClr val="ffffff"/>
              </a:solidFill>
              <a:latin typeface="Calibri"/>
            </a:rPr>
            <a:t>(+)</a:t>
          </a:r>
          <a:endParaRPr b="0" sz="1800" spc="-1" strike="noStrike">
            <a:latin typeface="Times New Roman"/>
          </a:endParaRPr>
        </a:p>
      </cdr:txBody>
    </cdr:sp>
  </cdr:relSizeAnchor>
  <cdr:relSizeAnchor>
    <cdr:from>
      <cdr:x>0.301995221798928</cdr:x>
      <cdr:y>0.457961582869739</cdr:y>
    </cdr:from>
    <cdr:to>
      <cdr:x>0.376509330406147</cdr:x>
      <cdr:y>0.540988768762465</cdr:y>
    </cdr:to>
    <cdr:sp>
      <cdr:nvSpPr>
        <cdr:cNvPr id="4" name="CuadroTexto 1"/>
        <cdr:cNvSpPr/>
      </cdr:nvSpPr>
      <cdr:spPr>
        <a:xfrm>
          <a:off x="1683720" y="1570680"/>
          <a:ext cx="415440" cy="2847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cdr:spPr>
      <cdr:style>
        <a:lnRef idx="0"/>
        <a:fillRef idx="0"/>
        <a:effectRef idx="0"/>
        <a:fontRef idx="minor"/>
      </cdr:style>
      <cdr:txBody>
        <a:bodyPr lIns="20160" rIns="20160" tIns="20160" bIns="20160" anchor="t">
          <a:noAutofit/>
        </a:bodyPr>
        <a:p>
          <a:pPr algn="ctr"/>
          <a:r>
            <a:rPr b="1" sz="1800" spc="-1" strike="noStrike">
              <a:solidFill>
                <a:srgbClr val="ffffff"/>
              </a:solidFill>
              <a:latin typeface="Calibri"/>
            </a:rPr>
            <a:t>(-)</a:t>
          </a:r>
          <a:endParaRPr b="0" sz="1800" spc="-1" strike="noStrike">
            <a:latin typeface="Times New Roman"/>
          </a:endParaRPr>
        </a:p>
      </cdr:txBody>
    </cdr:sp>
  </cdr:relSizeAnchor>
</c:userShape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96484375" defaultRowHeight="15" zeroHeight="false" outlineLevelRow="0" outlineLevelCol="0"/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customFormat="false" ht="1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customFormat="false" ht="1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customFormat="fals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 t="s">
        <v>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 t="s">
        <v>1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 t="s">
        <v>2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 t="s">
        <v>3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 t="s">
        <v>4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 t="s">
        <v>5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customFormat="false" ht="1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customFormat="false" ht="1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customFormat="false" ht="1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customFormat="false" ht="1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customFormat="false" ht="1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customFormat="false" ht="15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customFormat="false" ht="15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customFormat="false" ht="15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customFormat="false" ht="15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customFormat="false" ht="15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customFormat="false" ht="15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customFormat="false" ht="15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customFormat="false" ht="15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customFormat="false" ht="15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customFormat="false" ht="15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customFormat="false" ht="15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customFormat="false" ht="15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customFormat="false" ht="15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customFormat="false" ht="15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customFormat="false" ht="15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customFormat="false" ht="15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customFormat="false" ht="15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customFormat="false" ht="15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customFormat="false" ht="15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customFormat="false" ht="1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customFormat="false" ht="15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customFormat="false" ht="15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customFormat="false" ht="15" hidden="false" customHeight="fals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customFormat="false" ht="1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customFormat="false" ht="1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customFormat="false" ht="1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customFormat="false" ht="1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customFormat="false" ht="15" hidden="false" customHeight="fals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customFormat="false" ht="15" hidden="false" customHeight="fals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customFormat="false" ht="15" hidden="false" customHeight="fals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customFormat="false" ht="15" hidden="false" customHeight="fals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customFormat="false" ht="15" hidden="false" customHeight="fals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customFormat="false" ht="15" hidden="false" customHeight="fals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customFormat="false" ht="15" hidden="false" customHeight="fals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customFormat="false" ht="15" hidden="false" customHeight="fals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customFormat="false" ht="15" hidden="false" customHeight="fals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customFormat="false" ht="15" hidden="false" customHeight="fals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customFormat="false" ht="15" hidden="false" customHeight="fals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customFormat="false" ht="15" hidden="false" customHeight="fals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customFormat="false" ht="15" hidden="false" customHeight="fals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customFormat="false" ht="15" hidden="false" customHeight="fals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customFormat="false" ht="15" hidden="false" customHeight="fals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customFormat="false" ht="15" hidden="false" customHeight="fals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customFormat="false" ht="15" hidden="false" customHeight="fals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customFormat="false" ht="15" hidden="false" customHeight="fals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customFormat="false" ht="15" hidden="false" customHeight="fals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customFormat="false" ht="15" hidden="false" customHeight="fals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customFormat="false" ht="15" hidden="false" customHeight="fals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customFormat="false" ht="15" hidden="false" customHeight="fals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customFormat="false" ht="15" hidden="false" customHeight="fals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customFormat="false" ht="15" hidden="false" customHeight="fals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customFormat="false" ht="15" hidden="false" customHeight="fals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customFormat="false" ht="15" hidden="false" customHeight="fals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customFormat="false" ht="15" hidden="false" customHeight="fals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customFormat="false" ht="15" hidden="false" customHeight="fals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customFormat="false" ht="15" hidden="false" customHeight="fals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customFormat="false" ht="15" hidden="false" customHeight="fals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customFormat="false" ht="15" hidden="false" customHeight="fals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customFormat="false" ht="15" hidden="false" customHeight="fals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customFormat="false" ht="15" hidden="false" customHeight="fals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customFormat="false" ht="15" hidden="false" customHeight="fals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customFormat="false" ht="15" hidden="false" customHeight="fals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customFormat="false" ht="15" hidden="false" customHeight="fals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customFormat="false" ht="15" hidden="false" customHeight="fals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customFormat="false" ht="15" hidden="false" customHeight="fals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customFormat="false" ht="15" hidden="false" customHeight="fals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customFormat="false" ht="15" hidden="false" customHeight="fals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customFormat="false" ht="15" hidden="false" customHeight="fals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customFormat="false" ht="15" hidden="false" customHeight="fals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customFormat="false" ht="15" hidden="false" customHeight="fals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customFormat="false" ht="15" hidden="false" customHeight="fals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customFormat="false" ht="15" hidden="false" customHeight="fals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customFormat="false" ht="15" hidden="false" customHeight="fals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customFormat="false" ht="15" hidden="false" customHeight="fals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customFormat="false" ht="15" hidden="false" customHeight="fals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customFormat="false" ht="15" hidden="false" customHeight="fals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customFormat="false" ht="15" hidden="false" customHeight="fals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customFormat="false" ht="15" hidden="false" customHeight="fals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customFormat="false" ht="15" hidden="false" customHeight="fals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customFormat="false" ht="15" hidden="false" customHeight="fals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customFormat="false" ht="15" hidden="false" customHeight="fals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customFormat="false" ht="15" hidden="false" customHeight="fals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customFormat="false" ht="15" hidden="false" customHeight="fals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customFormat="false" ht="15" hidden="false" customHeight="fals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customFormat="false" ht="15" hidden="false" customHeight="fals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customFormat="false" ht="15" hidden="false" customHeight="fals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customFormat="false" ht="15" hidden="false" customHeight="fals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customFormat="false" ht="15" hidden="false" customHeight="fals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customFormat="false" ht="15" hidden="false" customHeight="fals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customFormat="false" ht="15" hidden="false" customHeight="fals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customFormat="false" ht="15" hidden="false" customHeight="fals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customFormat="false" ht="15" hidden="false" customHeight="fals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customFormat="false" ht="15" hidden="false" customHeight="fals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customFormat="false" ht="15" hidden="false" customHeight="fals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customFormat="false" ht="15" hidden="false" customHeight="fals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customFormat="false" ht="15" hidden="false" customHeight="fals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customFormat="false" ht="15" hidden="false" customHeight="fals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customFormat="false" ht="15" hidden="false" customHeight="fals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customFormat="false" ht="15" hidden="false" customHeight="fals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customFormat="false" ht="15" hidden="false" customHeight="fals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customFormat="false" ht="15" hidden="false" customHeight="fals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customFormat="false" ht="15" hidden="false" customHeight="fals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customFormat="false" ht="15" hidden="false" customHeight="fals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customFormat="false" ht="15" hidden="false" customHeight="fals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customFormat="false" ht="15" hidden="false" customHeight="fals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customFormat="false" ht="15" hidden="false" customHeight="fals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customFormat="false" ht="15" hidden="false" customHeight="fals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customFormat="false" ht="15" hidden="false" customHeight="fals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customFormat="false" ht="15" hidden="false" customHeight="fals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customFormat="false" ht="15" hidden="false" customHeight="fals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customFormat="false" ht="15" hidden="false" customHeight="fals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customFormat="false" ht="15" hidden="false" customHeight="fals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customFormat="false" ht="15" hidden="false" customHeight="fals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customFormat="false" ht="15" hidden="false" customHeight="fals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customFormat="false" ht="15" hidden="false" customHeight="fals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customFormat="false" ht="15" hidden="false" customHeight="fals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customFormat="false" ht="15" hidden="false" customHeight="fals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customFormat="false" ht="15" hidden="false" customHeight="fals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customFormat="false" ht="15" hidden="false" customHeight="fals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customFormat="false" ht="15" hidden="false" customHeight="fals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customFormat="false" ht="15" hidden="false" customHeight="fals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customFormat="false" ht="15" hidden="false" customHeight="fals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customFormat="false" ht="15" hidden="false" customHeight="fals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customFormat="false" ht="15" hidden="false" customHeight="fals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customFormat="false" ht="15" hidden="false" customHeight="fals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customFormat="false" ht="15" hidden="false" customHeight="fals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customFormat="false" ht="15" hidden="false" customHeight="fals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customFormat="false" ht="15" hidden="false" customHeight="fals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customFormat="false" ht="15" hidden="false" customHeight="fals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customFormat="false" ht="15" hidden="false" customHeight="fals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customFormat="false" ht="15" hidden="false" customHeight="fals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customFormat="false" ht="15" hidden="false" customHeight="fals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customFormat="false" ht="15" hidden="false" customHeight="fals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customFormat="false" ht="15" hidden="false" customHeight="fals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customFormat="false" ht="15" hidden="false" customHeight="fals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customFormat="false" ht="15" hidden="false" customHeight="fals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customFormat="false" ht="15" hidden="false" customHeight="fals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customFormat="false" ht="15" hidden="false" customHeight="fals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customFormat="false" ht="15" hidden="false" customHeight="fals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customFormat="false" ht="15" hidden="false" customHeight="fals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customFormat="false" ht="15" hidden="false" customHeight="fals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customFormat="false" ht="15" hidden="false" customHeight="fals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customFormat="false" ht="15" hidden="false" customHeight="fals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customFormat="false" ht="15" hidden="false" customHeight="fals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customFormat="false" ht="15" hidden="false" customHeight="fals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customFormat="false" ht="15" hidden="false" customHeight="fals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customFormat="false" ht="15" hidden="false" customHeight="fals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customFormat="false" ht="15" hidden="false" customHeight="fals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customFormat="false" ht="15" hidden="false" customHeight="fals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customFormat="false" ht="15" hidden="false" customHeight="fals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customFormat="false" ht="15" hidden="false" customHeight="fals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customFormat="false" ht="15" hidden="false" customHeight="fals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customFormat="false" ht="15" hidden="false" customHeight="fals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customFormat="false" ht="15" hidden="false" customHeight="fals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customFormat="false" ht="15" hidden="false" customHeight="fals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customFormat="false" ht="15" hidden="false" customHeight="fals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customFormat="false" ht="15" hidden="false" customHeight="fals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customFormat="false" ht="15" hidden="false" customHeight="fals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customFormat="false" ht="15" hidden="false" customHeight="fals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customFormat="false" ht="15" hidden="false" customHeight="fals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customFormat="false" ht="15" hidden="false" customHeight="fals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customFormat="false" ht="15" hidden="false" customHeight="fals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customFormat="false" ht="15" hidden="false" customHeight="fals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customFormat="false" ht="15" hidden="false" customHeight="fals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customFormat="false" ht="15" hidden="false" customHeight="fals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customFormat="false" ht="15" hidden="false" customHeight="fals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customFormat="false" ht="15" hidden="false" customHeight="fals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customFormat="false" ht="15" hidden="false" customHeight="fals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customFormat="false" ht="15" hidden="false" customHeight="fals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customFormat="false" ht="15" hidden="false" customHeight="fals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customFormat="false" ht="15" hidden="false" customHeight="fals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customFormat="false" ht="15" hidden="false" customHeight="fals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customFormat="false" ht="15" hidden="false" customHeight="fals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customFormat="false" ht="15" hidden="false" customHeight="fals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customFormat="false" ht="15" hidden="false" customHeight="fals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customFormat="false" ht="15" hidden="false" customHeight="fals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customFormat="false" ht="15" hidden="false" customHeight="fals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customFormat="false" ht="15" hidden="false" customHeight="fals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customFormat="false" ht="15" hidden="false" customHeight="fals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customFormat="false" ht="15" hidden="false" customHeight="fals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customFormat="false" ht="15" hidden="false" customHeight="fals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customFormat="false" ht="15" hidden="false" customHeight="fals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customFormat="false" ht="15" hidden="false" customHeight="fals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customFormat="false" ht="15" hidden="false" customHeight="fals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</sheetData>
  <sheetProtection sheet="true" password="cea2" objects="true" scenarios="true"/>
  <hyperlinks>
    <hyperlink ref="O16" location="'Estimador de Litros Libres'!B1" display="Estimador LLA/ha VT"/>
    <hyperlink ref="O17" location="Pastoreo!A1" display="Calculo costo Pastoreos"/>
    <hyperlink ref="O18" location="Ensilados!A1" display="Calculo costo Ensilados"/>
    <hyperlink ref="O19" location="'Maíz Molido Propio'!A1" display="Calculo costo Grano propio"/>
    <hyperlink ref="O20" location="Distribución!A1" display="Calculo costo Distribución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3333"/>
    <pageSetUpPr fitToPage="false"/>
  </sheetPr>
  <dimension ref="A1:EG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:E1"/>
    </sheetView>
  </sheetViews>
  <sheetFormatPr defaultColWidth="10.96484375" defaultRowHeight="15" zeroHeight="false" outlineLevelRow="0" outlineLevelCol="0"/>
  <cols>
    <col collapsed="false" customWidth="true" hidden="false" outlineLevel="0" max="1" min="1" style="4" width="11.42"/>
    <col collapsed="false" customWidth="true" hidden="false" outlineLevel="0" max="2" min="2" style="0" width="29.13"/>
    <col collapsed="false" customWidth="true" hidden="false" outlineLevel="0" max="3" min="3" style="0" width="17.85"/>
    <col collapsed="false" customWidth="true" hidden="false" outlineLevel="0" max="4" min="4" style="0" width="11.13"/>
    <col collapsed="false" customWidth="true" hidden="false" outlineLevel="0" max="5" min="5" style="0" width="7.7"/>
    <col collapsed="false" customWidth="true" hidden="false" outlineLevel="0" max="14" min="13" style="5" width="11.42"/>
    <col collapsed="false" customWidth="true" hidden="false" outlineLevel="0" max="40" min="15" style="6" width="11.42"/>
    <col collapsed="false" customWidth="true" hidden="false" outlineLevel="0" max="44" min="41" style="5" width="11.42"/>
  </cols>
  <sheetData>
    <row r="1" customFormat="false" ht="23.25" hidden="false" customHeight="false" outlineLevel="0" collapsed="false">
      <c r="A1" s="7"/>
      <c r="B1" s="8" t="s">
        <v>6</v>
      </c>
      <c r="C1" s="8"/>
      <c r="D1" s="8"/>
      <c r="E1" s="8"/>
      <c r="F1" s="9"/>
      <c r="G1" s="10" t="s">
        <v>7</v>
      </c>
      <c r="H1" s="9"/>
      <c r="I1" s="9"/>
      <c r="J1" s="9"/>
      <c r="K1" s="9"/>
      <c r="L1" s="9"/>
      <c r="M1" s="11"/>
      <c r="N1" s="11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1"/>
      <c r="AP1" s="11"/>
      <c r="AQ1" s="11"/>
      <c r="AR1" s="11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</row>
    <row r="2" customFormat="false" ht="15" hidden="false" customHeight="false" outlineLevel="0" collapsed="false">
      <c r="A2" s="7"/>
      <c r="B2" s="14" t="s">
        <v>8</v>
      </c>
      <c r="C2" s="15" t="s">
        <v>9</v>
      </c>
      <c r="D2" s="15"/>
      <c r="E2" s="16"/>
      <c r="F2" s="9"/>
      <c r="G2" s="9"/>
      <c r="H2" s="9"/>
      <c r="I2" s="9"/>
      <c r="J2" s="9"/>
      <c r="K2" s="9"/>
      <c r="L2" s="9"/>
      <c r="M2" s="11"/>
      <c r="N2" s="11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1"/>
      <c r="AP2" s="11"/>
      <c r="AQ2" s="11"/>
      <c r="AR2" s="11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</row>
    <row r="3" customFormat="false" ht="15" hidden="false" customHeight="false" outlineLevel="0" collapsed="false">
      <c r="A3" s="7"/>
      <c r="B3" s="17" t="s">
        <v>10</v>
      </c>
      <c r="C3" s="18" t="n">
        <v>1.5</v>
      </c>
      <c r="D3" s="19"/>
      <c r="E3" s="20"/>
      <c r="F3" s="9"/>
      <c r="G3" s="9"/>
      <c r="H3" s="9"/>
      <c r="I3" s="9"/>
      <c r="J3" s="9"/>
      <c r="K3" s="9"/>
      <c r="L3" s="9"/>
      <c r="M3" s="11"/>
      <c r="N3" s="11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1"/>
      <c r="AP3" s="11"/>
      <c r="AQ3" s="11"/>
      <c r="AR3" s="11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</row>
    <row r="4" customFormat="false" ht="15" hidden="false" customHeight="false" outlineLevel="0" collapsed="false">
      <c r="A4" s="7"/>
      <c r="B4" s="17" t="s">
        <v>11</v>
      </c>
      <c r="C4" s="21" t="n">
        <v>0.83</v>
      </c>
      <c r="D4" s="19"/>
      <c r="E4" s="20"/>
      <c r="F4" s="9"/>
      <c r="G4" s="9"/>
      <c r="H4" s="9"/>
      <c r="I4" s="9"/>
      <c r="J4" s="9"/>
      <c r="K4" s="9"/>
      <c r="L4" s="9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</row>
    <row r="5" customFormat="false" ht="15" hidden="false" customHeight="false" outlineLevel="0" collapsed="false">
      <c r="A5" s="9"/>
      <c r="B5" s="22" t="s">
        <v>12</v>
      </c>
      <c r="C5" s="23" t="n">
        <v>28</v>
      </c>
      <c r="D5" s="9"/>
      <c r="E5" s="9"/>
      <c r="F5" s="9"/>
      <c r="G5" s="9"/>
      <c r="H5" s="9"/>
      <c r="I5" s="9"/>
      <c r="J5" s="9"/>
      <c r="K5" s="9"/>
      <c r="L5" s="9"/>
      <c r="M5" s="11"/>
      <c r="N5" s="11"/>
      <c r="O5" s="12" t="n">
        <v>0.1</v>
      </c>
      <c r="P5" s="12" t="n">
        <v>1</v>
      </c>
      <c r="Q5" s="12" t="n">
        <v>34</v>
      </c>
      <c r="R5" s="12"/>
      <c r="S5" s="12" t="s">
        <v>13</v>
      </c>
      <c r="T5" s="12" t="n">
        <v>30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1"/>
      <c r="AP5" s="11"/>
      <c r="AQ5" s="11"/>
      <c r="AR5" s="11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</row>
    <row r="6" customFormat="false" ht="15" hidden="false" customHeight="false" outlineLevel="0" collapsed="false">
      <c r="A6" s="9"/>
      <c r="B6" s="24" t="s">
        <v>14</v>
      </c>
      <c r="C6" s="25" t="n">
        <v>50</v>
      </c>
      <c r="D6" s="26"/>
      <c r="E6" s="26"/>
      <c r="F6" s="9"/>
      <c r="G6" s="9"/>
      <c r="H6" s="9"/>
      <c r="I6" s="9"/>
      <c r="J6" s="9"/>
      <c r="K6" s="9"/>
      <c r="L6" s="9"/>
      <c r="M6" s="11"/>
      <c r="N6" s="11"/>
      <c r="O6" s="12" t="n">
        <v>0.2</v>
      </c>
      <c r="P6" s="12" t="n">
        <v>1</v>
      </c>
      <c r="Q6" s="12" t="n">
        <f aca="false">+Q5-3</f>
        <v>31</v>
      </c>
      <c r="R6" s="12"/>
      <c r="S6" s="12" t="s">
        <v>15</v>
      </c>
      <c r="T6" s="12" t="n">
        <v>45</v>
      </c>
      <c r="U6" s="12"/>
      <c r="V6" s="12"/>
      <c r="W6" s="12" t="n">
        <v>1</v>
      </c>
      <c r="X6" s="12" t="n">
        <v>1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1"/>
      <c r="AP6" s="11"/>
      <c r="AQ6" s="11"/>
      <c r="AR6" s="11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</row>
    <row r="7" customFormat="false" ht="15" hidden="false" customHeight="false" outlineLevel="0" collapsed="false">
      <c r="A7" s="9"/>
      <c r="B7" s="27" t="s">
        <v>16</v>
      </c>
      <c r="C7" s="28"/>
      <c r="D7" s="29" t="n">
        <f aca="false">+C6*C5</f>
        <v>1400</v>
      </c>
      <c r="E7" s="30" t="n">
        <v>1</v>
      </c>
      <c r="F7" s="9"/>
      <c r="G7" s="9"/>
      <c r="H7" s="9"/>
      <c r="I7" s="9"/>
      <c r="J7" s="9"/>
      <c r="K7" s="9"/>
      <c r="L7" s="9"/>
      <c r="M7" s="11"/>
      <c r="N7" s="11"/>
      <c r="O7" s="12" t="n">
        <v>0.3</v>
      </c>
      <c r="P7" s="12" t="n">
        <v>1</v>
      </c>
      <c r="Q7" s="12" t="n">
        <f aca="false">+Q6-3</f>
        <v>28</v>
      </c>
      <c r="R7" s="12"/>
      <c r="S7" s="12" t="s">
        <v>17</v>
      </c>
      <c r="T7" s="12" t="n">
        <v>25</v>
      </c>
      <c r="U7" s="12"/>
      <c r="V7" s="12"/>
      <c r="W7" s="12" t="n">
        <v>2</v>
      </c>
      <c r="X7" s="12" t="n">
        <v>1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1"/>
      <c r="AP7" s="11"/>
      <c r="AQ7" s="11"/>
      <c r="AR7" s="11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</row>
    <row r="8" customFormat="false" ht="6" hidden="false" customHeight="true" outlineLevel="0" collapsed="false">
      <c r="A8" s="9"/>
      <c r="B8" s="26"/>
      <c r="C8" s="26"/>
      <c r="D8" s="26"/>
      <c r="E8" s="16"/>
      <c r="F8" s="9"/>
      <c r="G8" s="9"/>
      <c r="H8" s="9"/>
      <c r="I8" s="9"/>
      <c r="J8" s="9"/>
      <c r="K8" s="9"/>
      <c r="L8" s="9"/>
      <c r="M8" s="11"/>
      <c r="N8" s="11"/>
      <c r="O8" s="12" t="n">
        <v>0.4</v>
      </c>
      <c r="P8" s="12" t="n">
        <v>1</v>
      </c>
      <c r="Q8" s="12" t="n">
        <f aca="false">+Q7-3</f>
        <v>25</v>
      </c>
      <c r="R8" s="12"/>
      <c r="S8" s="12"/>
      <c r="T8" s="12" t="n">
        <f aca="false">SUM(T5:T7)</f>
        <v>100</v>
      </c>
      <c r="U8" s="12"/>
      <c r="V8" s="12"/>
      <c r="W8" s="12" t="n">
        <v>3</v>
      </c>
      <c r="X8" s="12" t="n">
        <v>1</v>
      </c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1"/>
      <c r="AP8" s="11"/>
      <c r="AQ8" s="11"/>
      <c r="AR8" s="11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</row>
    <row r="9" customFormat="false" ht="15" hidden="false" customHeight="false" outlineLevel="0" collapsed="false">
      <c r="A9" s="9"/>
      <c r="B9" s="14" t="s">
        <v>18</v>
      </c>
      <c r="C9" s="31" t="s">
        <v>19</v>
      </c>
      <c r="D9" s="15" t="s">
        <v>20</v>
      </c>
      <c r="E9" s="31" t="s">
        <v>21</v>
      </c>
      <c r="F9" s="9"/>
      <c r="G9" s="9"/>
      <c r="H9" s="9"/>
      <c r="I9" s="9"/>
      <c r="J9" s="9"/>
      <c r="K9" s="9"/>
      <c r="L9" s="9"/>
      <c r="M9" s="11"/>
      <c r="N9" s="11"/>
      <c r="O9" s="12" t="n">
        <v>0.5</v>
      </c>
      <c r="P9" s="12" t="n">
        <v>1</v>
      </c>
      <c r="Q9" s="12" t="n">
        <f aca="false">+Q8-3</f>
        <v>22</v>
      </c>
      <c r="R9" s="12"/>
      <c r="S9" s="12"/>
      <c r="T9" s="12"/>
      <c r="U9" s="12"/>
      <c r="V9" s="12"/>
      <c r="W9" s="12" t="n">
        <v>4</v>
      </c>
      <c r="X9" s="12" t="n">
        <v>2</v>
      </c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1"/>
      <c r="AP9" s="11"/>
      <c r="AQ9" s="11"/>
      <c r="AR9" s="11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</row>
    <row r="10" customFormat="false" ht="16.5" hidden="false" customHeight="true" outlineLevel="0" collapsed="false">
      <c r="A10" s="9"/>
      <c r="B10" s="22" t="s">
        <v>22</v>
      </c>
      <c r="C10" s="21" t="n">
        <v>40</v>
      </c>
      <c r="D10" s="32" t="n">
        <v>300</v>
      </c>
      <c r="E10" s="33" t="n">
        <f aca="false">+(C10*D10/1000)/$D$7</f>
        <v>0.00857142857142857</v>
      </c>
      <c r="F10" s="9"/>
      <c r="G10" s="34"/>
      <c r="H10" s="9"/>
      <c r="I10" s="9"/>
      <c r="J10" s="9"/>
      <c r="K10" s="9"/>
      <c r="L10" s="9"/>
      <c r="M10" s="11"/>
      <c r="N10" s="11"/>
      <c r="O10" s="12" t="n">
        <v>0.6</v>
      </c>
      <c r="P10" s="12" t="n">
        <v>1</v>
      </c>
      <c r="Q10" s="12" t="n">
        <f aca="false">+Q9-3</f>
        <v>19</v>
      </c>
      <c r="R10" s="12"/>
      <c r="S10" s="12"/>
      <c r="T10" s="12"/>
      <c r="U10" s="12"/>
      <c r="V10" s="12"/>
      <c r="W10" s="12" t="n">
        <v>5</v>
      </c>
      <c r="X10" s="12" t="n">
        <v>2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1"/>
      <c r="AP10" s="11"/>
      <c r="AQ10" s="11"/>
      <c r="AR10" s="11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</row>
    <row r="11" customFormat="false" ht="12.75" hidden="false" customHeight="true" outlineLevel="0" collapsed="false">
      <c r="A11" s="9"/>
      <c r="B11" s="22"/>
      <c r="C11" s="22"/>
      <c r="D11" s="22"/>
      <c r="E11" s="22"/>
      <c r="F11" s="9"/>
      <c r="G11" s="34"/>
      <c r="H11" s="9"/>
      <c r="I11" s="9"/>
      <c r="J11" s="9"/>
      <c r="K11" s="9"/>
      <c r="L11" s="9"/>
      <c r="M11" s="11"/>
      <c r="N11" s="11"/>
      <c r="O11" s="12" t="n">
        <v>0.7</v>
      </c>
      <c r="P11" s="12" t="n">
        <v>1</v>
      </c>
      <c r="Q11" s="12" t="n">
        <f aca="false">+Q10-3</f>
        <v>16</v>
      </c>
      <c r="R11" s="12"/>
      <c r="S11" s="12"/>
      <c r="T11" s="12"/>
      <c r="U11" s="12"/>
      <c r="V11" s="12"/>
      <c r="W11" s="12" t="n">
        <v>6</v>
      </c>
      <c r="X11" s="12" t="n">
        <v>2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1"/>
      <c r="AP11" s="11"/>
      <c r="AQ11" s="11"/>
      <c r="AR11" s="11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</row>
    <row r="12" customFormat="false" ht="15" hidden="false" customHeight="false" outlineLevel="0" collapsed="false">
      <c r="A12" s="9"/>
      <c r="B12" s="14" t="s">
        <v>23</v>
      </c>
      <c r="C12" s="31" t="s">
        <v>19</v>
      </c>
      <c r="D12" s="15" t="s">
        <v>20</v>
      </c>
      <c r="E12" s="31" t="s">
        <v>21</v>
      </c>
      <c r="F12" s="9"/>
      <c r="G12" s="34"/>
      <c r="H12" s="9"/>
      <c r="I12" s="9"/>
      <c r="J12" s="9"/>
      <c r="K12" s="9"/>
      <c r="L12" s="9"/>
      <c r="M12" s="11"/>
      <c r="N12" s="11"/>
      <c r="O12" s="12" t="n">
        <v>0.8</v>
      </c>
      <c r="P12" s="12" t="n">
        <v>1</v>
      </c>
      <c r="Q12" s="12" t="n">
        <f aca="false">+Q11-3</f>
        <v>13</v>
      </c>
      <c r="R12" s="12"/>
      <c r="S12" s="12"/>
      <c r="T12" s="12"/>
      <c r="U12" s="12"/>
      <c r="V12" s="12"/>
      <c r="W12" s="12" t="n">
        <v>7</v>
      </c>
      <c r="X12" s="12" t="n">
        <v>4</v>
      </c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1"/>
      <c r="AP12" s="11"/>
      <c r="AQ12" s="11"/>
      <c r="AR12" s="11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13" t="s">
        <v>24</v>
      </c>
      <c r="DM12" s="13" t="n">
        <v>20</v>
      </c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</row>
    <row r="13" customFormat="false" ht="15" hidden="false" customHeight="false" outlineLevel="0" collapsed="false">
      <c r="A13" s="9"/>
      <c r="B13" s="35" t="s">
        <v>25</v>
      </c>
      <c r="C13" s="21" t="n">
        <v>25</v>
      </c>
      <c r="D13" s="32" t="n">
        <v>6000</v>
      </c>
      <c r="E13" s="33" t="n">
        <f aca="false">+(C13*D13/1000)/$D$7</f>
        <v>0.107142857142857</v>
      </c>
      <c r="F13" s="9"/>
      <c r="G13" s="34"/>
      <c r="H13" s="9"/>
      <c r="I13" s="9"/>
      <c r="J13" s="9"/>
      <c r="K13" s="9"/>
      <c r="L13" s="9"/>
      <c r="M13" s="11"/>
      <c r="N13" s="11"/>
      <c r="O13" s="12" t="n">
        <v>0.9</v>
      </c>
      <c r="P13" s="12" t="n">
        <v>1</v>
      </c>
      <c r="Q13" s="12" t="n">
        <f aca="false">+Q12-3</f>
        <v>10</v>
      </c>
      <c r="R13" s="12"/>
      <c r="S13" s="12"/>
      <c r="T13" s="12"/>
      <c r="U13" s="12"/>
      <c r="V13" s="12"/>
      <c r="W13" s="12" t="n">
        <v>8</v>
      </c>
      <c r="X13" s="12" t="n">
        <v>4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1"/>
      <c r="AP13" s="11"/>
      <c r="AQ13" s="11"/>
      <c r="AR13" s="11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13" t="s">
        <v>26</v>
      </c>
      <c r="DM13" s="13" t="n">
        <v>17</v>
      </c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</row>
    <row r="14" customFormat="false" ht="15" hidden="false" customHeight="false" outlineLevel="0" collapsed="false">
      <c r="A14" s="9"/>
      <c r="B14" s="36" t="s">
        <v>27</v>
      </c>
      <c r="C14" s="21"/>
      <c r="D14" s="32"/>
      <c r="E14" s="33" t="n">
        <f aca="false">+(C14*D14/1000)/$D$7</f>
        <v>0</v>
      </c>
      <c r="F14" s="9"/>
      <c r="G14" s="34"/>
      <c r="H14" s="9"/>
      <c r="I14" s="9"/>
      <c r="J14" s="9"/>
      <c r="K14" s="9"/>
      <c r="L14" s="9"/>
      <c r="M14" s="11"/>
      <c r="N14" s="11"/>
      <c r="O14" s="12" t="n">
        <v>1</v>
      </c>
      <c r="P14" s="12" t="n">
        <v>9</v>
      </c>
      <c r="Q14" s="12"/>
      <c r="R14" s="12"/>
      <c r="S14" s="12"/>
      <c r="T14" s="12"/>
      <c r="U14" s="12"/>
      <c r="V14" s="12"/>
      <c r="W14" s="12" t="n">
        <v>9</v>
      </c>
      <c r="X14" s="12" t="n">
        <v>4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1"/>
      <c r="AP14" s="11"/>
      <c r="AQ14" s="11"/>
      <c r="AR14" s="11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13" t="s">
        <v>28</v>
      </c>
      <c r="DM14" s="13" t="n">
        <v>14</v>
      </c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</row>
    <row r="15" customFormat="false" ht="15" hidden="false" customHeight="false" outlineLevel="0" collapsed="false">
      <c r="A15" s="9"/>
      <c r="B15" s="36" t="s">
        <v>29</v>
      </c>
      <c r="C15" s="21"/>
      <c r="D15" s="32"/>
      <c r="E15" s="33" t="n">
        <f aca="false">+(C15*D15/1000)/$D$7</f>
        <v>0</v>
      </c>
      <c r="F15" s="9"/>
      <c r="G15" s="34"/>
      <c r="H15" s="9"/>
      <c r="I15" s="9"/>
      <c r="J15" s="9"/>
      <c r="K15" s="9"/>
      <c r="L15" s="9"/>
      <c r="M15" s="11"/>
      <c r="N15" s="11"/>
      <c r="O15" s="12"/>
      <c r="P15" s="12"/>
      <c r="Q15" s="12"/>
      <c r="R15" s="12"/>
      <c r="S15" s="12"/>
      <c r="T15" s="12"/>
      <c r="U15" s="12"/>
      <c r="V15" s="12"/>
      <c r="W15" s="12" t="n">
        <v>10</v>
      </c>
      <c r="X15" s="12" t="n">
        <v>10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1"/>
      <c r="AP15" s="11"/>
      <c r="AQ15" s="11"/>
      <c r="AR15" s="11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13" t="s">
        <v>30</v>
      </c>
      <c r="DM15" s="37" t="n">
        <f aca="false">+D27</f>
        <v>17.2936451759678</v>
      </c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</row>
    <row r="16" customFormat="false" ht="15" hidden="false" customHeight="false" outlineLevel="0" collapsed="false">
      <c r="A16" s="9"/>
      <c r="B16" s="36" t="s">
        <v>31</v>
      </c>
      <c r="C16" s="21"/>
      <c r="D16" s="32"/>
      <c r="E16" s="33" t="n">
        <f aca="false">+(C16*D16/1000)/$D$7</f>
        <v>0</v>
      </c>
      <c r="F16" s="9"/>
      <c r="G16" s="34"/>
      <c r="H16" s="9"/>
      <c r="I16" s="9"/>
      <c r="J16" s="9"/>
      <c r="K16" s="9"/>
      <c r="L16" s="9"/>
      <c r="M16" s="11"/>
      <c r="N16" s="11"/>
      <c r="O16" s="12"/>
      <c r="P16" s="12"/>
      <c r="Q16" s="12"/>
      <c r="R16" s="12"/>
      <c r="S16" s="12"/>
      <c r="T16" s="12"/>
      <c r="U16" s="12"/>
      <c r="V16" s="12"/>
      <c r="W16" s="12" t="n">
        <v>11</v>
      </c>
      <c r="X16" s="12" t="n">
        <v>18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1"/>
      <c r="AP16" s="11"/>
      <c r="AQ16" s="11"/>
      <c r="AR16" s="11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</row>
    <row r="17" customFormat="false" ht="15" hidden="false" customHeight="false" outlineLevel="0" collapsed="false">
      <c r="A17" s="9"/>
      <c r="B17" s="35" t="s">
        <v>32</v>
      </c>
      <c r="C17" s="21" t="n">
        <v>6</v>
      </c>
      <c r="D17" s="32" t="n">
        <v>30000</v>
      </c>
      <c r="E17" s="33" t="n">
        <f aca="false">+(C17*D17/1000)/$D$7</f>
        <v>0.128571428571429</v>
      </c>
      <c r="F17" s="9"/>
      <c r="G17" s="34"/>
      <c r="H17" s="9"/>
      <c r="I17" s="9"/>
      <c r="J17" s="9"/>
      <c r="K17" s="9"/>
      <c r="L17" s="9"/>
      <c r="M17" s="11"/>
      <c r="N17" s="11"/>
      <c r="O17" s="12"/>
      <c r="P17" s="12" t="s">
        <v>33</v>
      </c>
      <c r="Q17" s="38" t="n">
        <f aca="false">VLOOKUP(D28,W6:X41,2)</f>
        <v>29</v>
      </c>
      <c r="R17" s="12"/>
      <c r="S17" s="12"/>
      <c r="T17" s="12"/>
      <c r="U17" s="12"/>
      <c r="V17" s="12"/>
      <c r="W17" s="12" t="n">
        <v>12</v>
      </c>
      <c r="X17" s="12" t="n">
        <v>19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1"/>
      <c r="AP17" s="11"/>
      <c r="AQ17" s="11"/>
      <c r="AR17" s="11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</row>
    <row r="18" customFormat="false" ht="15" hidden="false" customHeight="false" outlineLevel="0" collapsed="false">
      <c r="A18" s="9"/>
      <c r="B18" s="39" t="s">
        <v>34</v>
      </c>
      <c r="C18" s="40" t="n">
        <v>2</v>
      </c>
      <c r="D18" s="32" t="n">
        <v>40000</v>
      </c>
      <c r="E18" s="41" t="n">
        <f aca="false">+(C18*D18/1000)/$D$7</f>
        <v>0.0571428571428571</v>
      </c>
      <c r="F18" s="9"/>
      <c r="G18" s="34"/>
      <c r="H18" s="9"/>
      <c r="I18" s="9"/>
      <c r="J18" s="9"/>
      <c r="K18" s="9"/>
      <c r="L18" s="9"/>
      <c r="M18" s="11"/>
      <c r="N18" s="11"/>
      <c r="O18" s="12"/>
      <c r="P18" s="12" t="s">
        <v>35</v>
      </c>
      <c r="Q18" s="12" t="n">
        <v>4</v>
      </c>
      <c r="R18" s="12"/>
      <c r="S18" s="12"/>
      <c r="T18" s="12"/>
      <c r="U18" s="12"/>
      <c r="V18" s="12"/>
      <c r="W18" s="12" t="n">
        <v>13</v>
      </c>
      <c r="X18" s="12" t="n">
        <v>20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1"/>
      <c r="AP18" s="11"/>
      <c r="AQ18" s="11"/>
      <c r="AR18" s="11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</row>
    <row r="19" customFormat="false" ht="15" hidden="false" customHeight="false" outlineLevel="0" collapsed="false">
      <c r="A19" s="9"/>
      <c r="B19" s="42" t="s">
        <v>36</v>
      </c>
      <c r="C19" s="43"/>
      <c r="D19" s="44" t="n">
        <f aca="false">+SUM(C13:C18)/1000*(Distribución!F18*Distribución!F21)</f>
        <v>8.3177412016116</v>
      </c>
      <c r="E19" s="45" t="n">
        <f aca="false">+(C19*D19/1000)/$D$7</f>
        <v>0</v>
      </c>
      <c r="F19" s="9"/>
      <c r="G19" s="9"/>
      <c r="H19" s="9"/>
      <c r="I19" s="9"/>
      <c r="J19" s="9"/>
      <c r="K19" s="9"/>
      <c r="L19" s="9"/>
      <c r="M19" s="11"/>
      <c r="N19" s="11"/>
      <c r="O19" s="12"/>
      <c r="P19" s="12" t="s">
        <v>37</v>
      </c>
      <c r="Q19" s="38" t="n">
        <f aca="false">SUM(T5:T8)-Q17-Q18</f>
        <v>167</v>
      </c>
      <c r="R19" s="12"/>
      <c r="S19" s="12"/>
      <c r="T19" s="12"/>
      <c r="U19" s="12"/>
      <c r="V19" s="12"/>
      <c r="W19" s="12" t="n">
        <v>14</v>
      </c>
      <c r="X19" s="12" t="n">
        <v>21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1"/>
      <c r="AP19" s="11"/>
      <c r="AQ19" s="11"/>
      <c r="AR19" s="11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</row>
    <row r="20" customFormat="false" ht="5.25" hidden="false" customHeight="tru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1"/>
      <c r="N20" s="11"/>
      <c r="O20" s="12"/>
      <c r="P20" s="12"/>
      <c r="Q20" s="12"/>
      <c r="R20" s="12"/>
      <c r="S20" s="12"/>
      <c r="T20" s="12"/>
      <c r="U20" s="12"/>
      <c r="V20" s="12"/>
      <c r="W20" s="12" t="n">
        <v>15</v>
      </c>
      <c r="X20" s="12" t="n">
        <v>22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1"/>
      <c r="AP20" s="11"/>
      <c r="AQ20" s="11"/>
      <c r="AR20" s="11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</row>
    <row r="21" customFormat="false" ht="15" hidden="false" customHeight="false" outlineLevel="0" collapsed="false">
      <c r="A21" s="9"/>
      <c r="B21" s="14" t="s">
        <v>38</v>
      </c>
      <c r="C21" s="31" t="s">
        <v>19</v>
      </c>
      <c r="D21" s="15" t="s">
        <v>20</v>
      </c>
      <c r="E21" s="31" t="s">
        <v>21</v>
      </c>
      <c r="F21" s="9"/>
      <c r="G21" s="9"/>
      <c r="H21" s="9"/>
      <c r="I21" s="9"/>
      <c r="J21" s="9"/>
      <c r="K21" s="9"/>
      <c r="L21" s="9"/>
      <c r="M21" s="11"/>
      <c r="N21" s="11"/>
      <c r="O21" s="12"/>
      <c r="P21" s="12"/>
      <c r="Q21" s="12"/>
      <c r="R21" s="12"/>
      <c r="S21" s="12"/>
      <c r="T21" s="12"/>
      <c r="U21" s="12"/>
      <c r="V21" s="12"/>
      <c r="W21" s="12" t="n">
        <v>16</v>
      </c>
      <c r="X21" s="12" t="n">
        <v>23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1"/>
      <c r="AP21" s="11"/>
      <c r="AQ21" s="11"/>
      <c r="AR21" s="11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</row>
    <row r="22" customFormat="false" ht="15" hidden="false" customHeight="false" outlineLevel="0" collapsed="false">
      <c r="A22" s="9"/>
      <c r="B22" s="16" t="s">
        <v>39</v>
      </c>
      <c r="C22" s="46" t="n">
        <v>6</v>
      </c>
      <c r="D22" s="32" t="n">
        <v>17500</v>
      </c>
      <c r="E22" s="47" t="n">
        <f aca="false">+(C22*(D22/1000))/$D$7</f>
        <v>0.075</v>
      </c>
      <c r="F22" s="9"/>
      <c r="G22" s="9"/>
      <c r="H22" s="9"/>
      <c r="I22" s="9"/>
      <c r="J22" s="9"/>
      <c r="K22" s="9"/>
      <c r="L22" s="9"/>
      <c r="M22" s="11"/>
      <c r="N22" s="11"/>
      <c r="O22" s="12"/>
      <c r="P22" s="12"/>
      <c r="Q22" s="12"/>
      <c r="R22" s="12"/>
      <c r="S22" s="12"/>
      <c r="T22" s="12"/>
      <c r="U22" s="12"/>
      <c r="V22" s="12"/>
      <c r="W22" s="12" t="n">
        <v>17</v>
      </c>
      <c r="X22" s="12" t="n">
        <v>24</v>
      </c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1"/>
      <c r="AP22" s="11"/>
      <c r="AQ22" s="11"/>
      <c r="AR22" s="11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</row>
    <row r="23" customFormat="false" ht="3.75" hidden="false" customHeight="true" outlineLevel="0" collapsed="false">
      <c r="A23" s="9"/>
      <c r="B23" s="16"/>
      <c r="C23" s="16"/>
      <c r="D23" s="16"/>
      <c r="E23" s="26"/>
      <c r="F23" s="9"/>
      <c r="G23" s="9"/>
      <c r="H23" s="9"/>
      <c r="I23" s="9"/>
      <c r="J23" s="9"/>
      <c r="K23" s="9"/>
      <c r="L23" s="9"/>
      <c r="M23" s="11"/>
      <c r="N23" s="11"/>
      <c r="O23" s="12"/>
      <c r="P23" s="12"/>
      <c r="Q23" s="12"/>
      <c r="R23" s="12"/>
      <c r="S23" s="12"/>
      <c r="T23" s="12"/>
      <c r="U23" s="12"/>
      <c r="V23" s="12"/>
      <c r="W23" s="12" t="n">
        <v>18</v>
      </c>
      <c r="X23" s="12" t="n">
        <v>24</v>
      </c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1"/>
      <c r="AP23" s="11"/>
      <c r="AQ23" s="11"/>
      <c r="AR23" s="11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</row>
    <row r="24" customFormat="false" ht="15" hidden="false" customHeight="false" outlineLevel="0" collapsed="false">
      <c r="A24" s="9"/>
      <c r="B24" s="48" t="s">
        <v>40</v>
      </c>
      <c r="C24" s="49"/>
      <c r="D24" s="50" t="n">
        <f aca="false">((SUMPRODUCT(C10:C18,D10:D18)+(C22*D22))/1000)+D19</f>
        <v>535.317741201612</v>
      </c>
      <c r="E24" s="51" t="n">
        <f aca="false">+D24/D7</f>
        <v>0.382369815144008</v>
      </c>
      <c r="F24" s="52"/>
      <c r="G24" s="9"/>
      <c r="H24" s="9"/>
      <c r="I24" s="9"/>
      <c r="J24" s="9"/>
      <c r="K24" s="9"/>
      <c r="L24" s="9"/>
      <c r="M24" s="11"/>
      <c r="N24" s="11"/>
      <c r="O24" s="12"/>
      <c r="P24" s="12"/>
      <c r="Q24" s="12"/>
      <c r="R24" s="12"/>
      <c r="S24" s="12"/>
      <c r="T24" s="12"/>
      <c r="U24" s="12"/>
      <c r="V24" s="12"/>
      <c r="W24" s="12" t="n">
        <v>19</v>
      </c>
      <c r="X24" s="12" t="n">
        <v>24</v>
      </c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1"/>
      <c r="AP24" s="11"/>
      <c r="AQ24" s="11"/>
      <c r="AR24" s="11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</row>
    <row r="25" customFormat="false" ht="3.75" hidden="false" customHeight="true" outlineLevel="0" collapsed="false">
      <c r="A25" s="9"/>
      <c r="B25" s="16"/>
      <c r="C25" s="16"/>
      <c r="D25" s="16"/>
      <c r="E25" s="9"/>
      <c r="F25" s="9"/>
      <c r="G25" s="9"/>
      <c r="H25" s="9"/>
      <c r="I25" s="9"/>
      <c r="J25" s="9"/>
      <c r="K25" s="9"/>
      <c r="L25" s="9"/>
      <c r="M25" s="11"/>
      <c r="N25" s="11"/>
      <c r="O25" s="12"/>
      <c r="P25" s="12"/>
      <c r="Q25" s="12"/>
      <c r="R25" s="12"/>
      <c r="S25" s="12"/>
      <c r="T25" s="12"/>
      <c r="U25" s="12"/>
      <c r="V25" s="12"/>
      <c r="W25" s="12" t="n">
        <v>20</v>
      </c>
      <c r="X25" s="12" t="n">
        <v>24</v>
      </c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1"/>
      <c r="AP25" s="11"/>
      <c r="AQ25" s="11"/>
      <c r="AR25" s="11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</row>
    <row r="26" customFormat="false" ht="15" hidden="false" customHeight="false" outlineLevel="0" collapsed="false">
      <c r="A26" s="9"/>
      <c r="B26" s="53" t="s">
        <v>41</v>
      </c>
      <c r="C26" s="54"/>
      <c r="D26" s="55" t="n">
        <f aca="false">+D7-D24</f>
        <v>864.682258798388</v>
      </c>
      <c r="E26" s="56" t="n">
        <f aca="false">+D26/D7</f>
        <v>0.617630184855992</v>
      </c>
      <c r="F26" s="9"/>
      <c r="G26" s="9"/>
      <c r="H26" s="9"/>
      <c r="I26" s="9"/>
      <c r="J26" s="9"/>
      <c r="K26" s="9"/>
      <c r="L26" s="9"/>
      <c r="M26" s="11"/>
      <c r="N26" s="11"/>
      <c r="O26" s="12"/>
      <c r="P26" s="12"/>
      <c r="Q26" s="12"/>
      <c r="R26" s="12"/>
      <c r="S26" s="12"/>
      <c r="T26" s="12"/>
      <c r="U26" s="12"/>
      <c r="V26" s="12"/>
      <c r="W26" s="12" t="n">
        <v>21</v>
      </c>
      <c r="X26" s="12" t="n">
        <f aca="false">+X25+5</f>
        <v>29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1"/>
      <c r="AP26" s="11"/>
      <c r="AQ26" s="11"/>
      <c r="AR26" s="11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</row>
    <row r="27" customFormat="false" ht="15.75" hidden="false" customHeight="false" outlineLevel="0" collapsed="false">
      <c r="A27" s="9"/>
      <c r="B27" s="57" t="s">
        <v>42</v>
      </c>
      <c r="C27" s="58"/>
      <c r="D27" s="59" t="n">
        <f aca="false">+D26/C6</f>
        <v>17.2936451759678</v>
      </c>
      <c r="E27" s="59"/>
      <c r="F27" s="9"/>
      <c r="G27" s="9"/>
      <c r="H27" s="9"/>
      <c r="I27" s="9"/>
      <c r="J27" s="9"/>
      <c r="K27" s="9"/>
      <c r="L27" s="9"/>
      <c r="M27" s="11"/>
      <c r="N27" s="11"/>
      <c r="O27" s="12"/>
      <c r="P27" s="12"/>
      <c r="Q27" s="12"/>
      <c r="R27" s="12"/>
      <c r="S27" s="12"/>
      <c r="T27" s="12"/>
      <c r="U27" s="12"/>
      <c r="V27" s="12"/>
      <c r="W27" s="12" t="n">
        <v>22</v>
      </c>
      <c r="X27" s="12" t="n">
        <f aca="false">+X26+5</f>
        <v>34</v>
      </c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1"/>
      <c r="AP27" s="11"/>
      <c r="AQ27" s="11"/>
      <c r="AR27" s="11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</row>
    <row r="28" customFormat="false" ht="23.25" hidden="false" customHeight="true" outlineLevel="0" collapsed="false">
      <c r="A28" s="9"/>
      <c r="B28" s="60" t="s">
        <v>43</v>
      </c>
      <c r="C28" s="61"/>
      <c r="D28" s="62" t="n">
        <f aca="false">+D27*C4*C3</f>
        <v>21.5305882440799</v>
      </c>
      <c r="E28" s="62"/>
      <c r="F28" s="9"/>
      <c r="G28" s="9"/>
      <c r="H28" s="9"/>
      <c r="I28" s="9"/>
      <c r="J28" s="9"/>
      <c r="K28" s="9"/>
      <c r="L28" s="9"/>
      <c r="M28" s="11"/>
      <c r="N28" s="11"/>
      <c r="O28" s="12"/>
      <c r="P28" s="12"/>
      <c r="Q28" s="12"/>
      <c r="R28" s="12"/>
      <c r="S28" s="12"/>
      <c r="T28" s="12"/>
      <c r="U28" s="12"/>
      <c r="V28" s="12"/>
      <c r="W28" s="12" t="n">
        <v>23</v>
      </c>
      <c r="X28" s="12" t="n">
        <f aca="false">+X27+5</f>
        <v>39</v>
      </c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1"/>
      <c r="AP28" s="11"/>
      <c r="AQ28" s="11"/>
      <c r="AR28" s="11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1"/>
      <c r="N29" s="11"/>
      <c r="O29" s="12"/>
      <c r="P29" s="12"/>
      <c r="Q29" s="12"/>
      <c r="R29" s="12"/>
      <c r="S29" s="12"/>
      <c r="T29" s="12"/>
      <c r="U29" s="12"/>
      <c r="V29" s="12"/>
      <c r="W29" s="12" t="n">
        <v>24</v>
      </c>
      <c r="X29" s="12" t="n">
        <f aca="false">+X28+5</f>
        <v>44</v>
      </c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1"/>
      <c r="AP29" s="11"/>
      <c r="AQ29" s="11"/>
      <c r="AR29" s="11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1"/>
      <c r="N30" s="11"/>
      <c r="O30" s="12"/>
      <c r="P30" s="12"/>
      <c r="Q30" s="12"/>
      <c r="R30" s="12"/>
      <c r="S30" s="12"/>
      <c r="T30" s="12"/>
      <c r="U30" s="12"/>
      <c r="V30" s="12"/>
      <c r="W30" s="12" t="n">
        <v>25</v>
      </c>
      <c r="X30" s="12" t="n">
        <f aca="false">+X29+5</f>
        <v>49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1"/>
      <c r="AP30" s="11"/>
      <c r="AQ30" s="11"/>
      <c r="AR30" s="11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1"/>
      <c r="N31" s="11"/>
      <c r="O31" s="12"/>
      <c r="P31" s="12"/>
      <c r="Q31" s="12"/>
      <c r="R31" s="12"/>
      <c r="S31" s="12"/>
      <c r="T31" s="12"/>
      <c r="U31" s="12"/>
      <c r="V31" s="12"/>
      <c r="W31" s="12" t="n">
        <v>26</v>
      </c>
      <c r="X31" s="12" t="n">
        <f aca="false">+X30+5</f>
        <v>54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1"/>
      <c r="AP31" s="11"/>
      <c r="AQ31" s="11"/>
      <c r="AR31" s="11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1"/>
      <c r="N32" s="11"/>
      <c r="O32" s="12"/>
      <c r="P32" s="12"/>
      <c r="Q32" s="12"/>
      <c r="R32" s="12"/>
      <c r="S32" s="12"/>
      <c r="T32" s="12"/>
      <c r="U32" s="12"/>
      <c r="V32" s="12"/>
      <c r="W32" s="12" t="n">
        <v>27</v>
      </c>
      <c r="X32" s="12" t="n">
        <f aca="false">+X31+5</f>
        <v>59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1"/>
      <c r="AP32" s="11"/>
      <c r="AQ32" s="11"/>
      <c r="AR32" s="11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</row>
    <row r="33" customFormat="false" ht="15" hidden="false" customHeight="false" outlineLevel="0" collapsed="false">
      <c r="A33" s="1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1"/>
      <c r="N33" s="11"/>
      <c r="O33" s="12"/>
      <c r="P33" s="12"/>
      <c r="Q33" s="12"/>
      <c r="R33" s="12"/>
      <c r="S33" s="12"/>
      <c r="T33" s="12"/>
      <c r="U33" s="12"/>
      <c r="V33" s="12"/>
      <c r="W33" s="12" t="n">
        <v>28</v>
      </c>
      <c r="X33" s="12" t="n">
        <f aca="false">+X32+5</f>
        <v>64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1"/>
      <c r="AP33" s="11"/>
      <c r="AQ33" s="11"/>
      <c r="AR33" s="11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63"/>
      <c r="N34" s="63"/>
      <c r="O34" s="64"/>
      <c r="P34" s="64"/>
      <c r="Q34" s="64"/>
      <c r="R34" s="64"/>
      <c r="S34" s="64"/>
      <c r="T34" s="64"/>
      <c r="U34" s="64"/>
      <c r="V34" s="64"/>
      <c r="W34" s="12" t="n">
        <v>29</v>
      </c>
      <c r="X34" s="12" t="n">
        <f aca="false">+X33+5</f>
        <v>69</v>
      </c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3"/>
      <c r="AP34" s="63"/>
      <c r="AQ34" s="63"/>
      <c r="AR34" s="6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63"/>
      <c r="N35" s="63"/>
      <c r="O35" s="64"/>
      <c r="P35" s="64"/>
      <c r="Q35" s="64"/>
      <c r="R35" s="64"/>
      <c r="S35" s="64"/>
      <c r="T35" s="64"/>
      <c r="U35" s="64"/>
      <c r="V35" s="64"/>
      <c r="W35" s="12" t="n">
        <v>30</v>
      </c>
      <c r="X35" s="12" t="n">
        <f aca="false">+X34+5</f>
        <v>74</v>
      </c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3"/>
      <c r="AP35" s="63"/>
      <c r="AQ35" s="63"/>
      <c r="AR35" s="6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63"/>
      <c r="N36" s="63"/>
      <c r="O36" s="64"/>
      <c r="P36" s="64"/>
      <c r="Q36" s="64"/>
      <c r="R36" s="64"/>
      <c r="S36" s="64"/>
      <c r="T36" s="64"/>
      <c r="U36" s="64"/>
      <c r="V36" s="64"/>
      <c r="W36" s="12" t="n">
        <v>31</v>
      </c>
      <c r="X36" s="12" t="n">
        <f aca="false">+X35+5</f>
        <v>79</v>
      </c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3"/>
      <c r="AP36" s="63"/>
      <c r="AQ36" s="63"/>
      <c r="AR36" s="6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63"/>
      <c r="N37" s="63"/>
      <c r="O37" s="64"/>
      <c r="P37" s="64"/>
      <c r="Q37" s="64"/>
      <c r="R37" s="64"/>
      <c r="S37" s="64"/>
      <c r="T37" s="64"/>
      <c r="U37" s="64"/>
      <c r="V37" s="64"/>
      <c r="W37" s="12" t="n">
        <v>32</v>
      </c>
      <c r="X37" s="12" t="n">
        <f aca="false">+X36+5</f>
        <v>84</v>
      </c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3"/>
      <c r="AP37" s="63"/>
      <c r="AQ37" s="63"/>
      <c r="AR37" s="6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63"/>
      <c r="N38" s="63"/>
      <c r="O38" s="64"/>
      <c r="P38" s="64"/>
      <c r="Q38" s="64"/>
      <c r="R38" s="64"/>
      <c r="S38" s="64"/>
      <c r="T38" s="64"/>
      <c r="U38" s="64"/>
      <c r="V38" s="64"/>
      <c r="W38" s="12" t="n">
        <v>33</v>
      </c>
      <c r="X38" s="12" t="n">
        <f aca="false">+X37+5</f>
        <v>89</v>
      </c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3"/>
      <c r="AP38" s="63"/>
      <c r="AQ38" s="63"/>
      <c r="AR38" s="6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63"/>
      <c r="N39" s="63"/>
      <c r="O39" s="64"/>
      <c r="P39" s="64"/>
      <c r="Q39" s="64"/>
      <c r="R39" s="64"/>
      <c r="S39" s="64"/>
      <c r="T39" s="64"/>
      <c r="U39" s="64"/>
      <c r="V39" s="64"/>
      <c r="W39" s="12" t="n">
        <v>34</v>
      </c>
      <c r="X39" s="12" t="n">
        <f aca="false">+X38+5</f>
        <v>94</v>
      </c>
      <c r="Y39" s="64"/>
      <c r="Z39" s="64" t="n">
        <f aca="false">33-17</f>
        <v>16</v>
      </c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3"/>
      <c r="AP39" s="63"/>
      <c r="AQ39" s="63"/>
      <c r="AR39" s="6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63"/>
      <c r="N40" s="63"/>
      <c r="O40" s="64"/>
      <c r="P40" s="64"/>
      <c r="Q40" s="64"/>
      <c r="R40" s="64"/>
      <c r="S40" s="64"/>
      <c r="T40" s="64"/>
      <c r="U40" s="64"/>
      <c r="V40" s="64"/>
      <c r="W40" s="12" t="n">
        <v>35</v>
      </c>
      <c r="X40" s="12" t="n">
        <v>94</v>
      </c>
      <c r="Y40" s="64"/>
      <c r="Z40" s="64" t="n">
        <f aca="false">80/Z39</f>
        <v>5</v>
      </c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3"/>
      <c r="AP40" s="63"/>
      <c r="AQ40" s="63"/>
      <c r="AR40" s="6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63"/>
      <c r="N41" s="63"/>
      <c r="O41" s="64"/>
      <c r="P41" s="64"/>
      <c r="Q41" s="64"/>
      <c r="R41" s="64"/>
      <c r="S41" s="64"/>
      <c r="T41" s="64"/>
      <c r="U41" s="64"/>
      <c r="V41" s="64"/>
      <c r="W41" s="12" t="n">
        <v>36</v>
      </c>
      <c r="X41" s="12" t="n">
        <v>94</v>
      </c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3"/>
      <c r="AP41" s="63"/>
      <c r="AQ41" s="63"/>
      <c r="AR41" s="6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63"/>
      <c r="N42" s="63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3"/>
      <c r="AP42" s="63"/>
      <c r="AQ42" s="63"/>
      <c r="AR42" s="6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63"/>
      <c r="N43" s="63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3"/>
      <c r="AP43" s="63"/>
      <c r="AQ43" s="63"/>
      <c r="AR43" s="6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63"/>
      <c r="N44" s="63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3"/>
      <c r="AP44" s="63"/>
      <c r="AQ44" s="63"/>
      <c r="AR44" s="6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63"/>
      <c r="N45" s="63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3"/>
      <c r="AP45" s="63"/>
      <c r="AQ45" s="63"/>
      <c r="AR45" s="6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</row>
    <row r="46" customFormat="false" ht="15" hidden="false" customHeight="fals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63"/>
      <c r="N46" s="63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3"/>
      <c r="AP46" s="63"/>
      <c r="AQ46" s="63"/>
      <c r="AR46" s="6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63"/>
      <c r="N47" s="63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3"/>
      <c r="AP47" s="63"/>
      <c r="AQ47" s="63"/>
      <c r="AR47" s="6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</row>
    <row r="48" customFormat="false" ht="15" hidden="false" customHeight="fals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63"/>
      <c r="N48" s="63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3"/>
      <c r="AP48" s="63"/>
      <c r="AQ48" s="63"/>
      <c r="AR48" s="6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63"/>
      <c r="N49" s="63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3"/>
      <c r="AP49" s="63"/>
      <c r="AQ49" s="63"/>
      <c r="AR49" s="6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</row>
    <row r="50" customFormat="false" ht="15" hidden="false" customHeight="fals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63"/>
      <c r="N50" s="63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3"/>
      <c r="AP50" s="63"/>
      <c r="AQ50" s="63"/>
      <c r="AR50" s="6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63"/>
      <c r="N51" s="63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3"/>
      <c r="AP51" s="63"/>
      <c r="AQ51" s="63"/>
      <c r="AR51" s="6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</row>
    <row r="52" customFormat="false" ht="15" hidden="false" customHeight="fals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63"/>
      <c r="N52" s="63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3"/>
      <c r="AP52" s="63"/>
      <c r="AQ52" s="63"/>
      <c r="AR52" s="6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63"/>
      <c r="N53" s="63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3"/>
      <c r="AP53" s="63"/>
      <c r="AQ53" s="63"/>
      <c r="AR53" s="6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</row>
    <row r="54" customFormat="false" ht="15" hidden="false" customHeight="false" outlineLevel="0" collapsed="false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63"/>
      <c r="N54" s="63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3"/>
      <c r="AP54" s="63"/>
      <c r="AQ54" s="63"/>
      <c r="AR54" s="6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</row>
    <row r="55" customFormat="false" ht="15" hidden="false" customHeight="false" outlineLevel="0" collapsed="false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63"/>
      <c r="N55" s="63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3"/>
      <c r="AP55" s="63"/>
      <c r="AQ55" s="63"/>
      <c r="AR55" s="6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</row>
    <row r="56" customFormat="false" ht="15" hidden="false" customHeight="false" outlineLevel="0" collapsed="false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63"/>
      <c r="N56" s="63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3"/>
      <c r="AP56" s="63"/>
      <c r="AQ56" s="63"/>
      <c r="AR56" s="6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</row>
    <row r="57" customFormat="false" ht="15" hidden="false" customHeight="false" outlineLevel="0" collapsed="false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63"/>
      <c r="N57" s="63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3"/>
      <c r="AP57" s="63"/>
      <c r="AQ57" s="63"/>
      <c r="AR57" s="6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</row>
    <row r="58" customFormat="false" ht="15" hidden="false" customHeight="false" outlineLevel="0" collapsed="false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63"/>
      <c r="N58" s="63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3"/>
      <c r="AP58" s="63"/>
      <c r="AQ58" s="63"/>
      <c r="AR58" s="6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</row>
    <row r="59" customFormat="false" ht="15" hidden="false" customHeight="false" outlineLevel="0" collapsed="false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63"/>
      <c r="N59" s="63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3"/>
      <c r="AP59" s="63"/>
      <c r="AQ59" s="63"/>
      <c r="AR59" s="6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</row>
    <row r="60" customFormat="false" ht="15" hidden="false" customHeight="false" outlineLevel="0" collapsed="false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63"/>
      <c r="N60" s="63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3"/>
      <c r="AP60" s="63"/>
      <c r="AQ60" s="63"/>
      <c r="AR60" s="6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</row>
    <row r="61" customFormat="false" ht="15" hidden="false" customHeight="false" outlineLevel="0" collapsed="false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63"/>
      <c r="N61" s="63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3"/>
      <c r="AP61" s="63"/>
      <c r="AQ61" s="63"/>
      <c r="AR61" s="6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</row>
    <row r="62" customFormat="false" ht="15" hidden="false" customHeight="fals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63"/>
      <c r="N62" s="63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3"/>
      <c r="AP62" s="63"/>
      <c r="AQ62" s="63"/>
      <c r="AR62" s="6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</row>
    <row r="63" customFormat="false" ht="15" hidden="false" customHeight="false" outlineLevel="0" collapsed="false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63"/>
      <c r="N63" s="63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3"/>
      <c r="AP63" s="63"/>
      <c r="AQ63" s="63"/>
      <c r="AR63" s="6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</row>
    <row r="64" customFormat="false" ht="15" hidden="false" customHeight="false" outlineLevel="0" collapsed="false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63"/>
      <c r="N64" s="63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3"/>
      <c r="AP64" s="63"/>
      <c r="AQ64" s="63"/>
      <c r="AR64" s="6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</row>
    <row r="65" customFormat="false" ht="15" hidden="false" customHeight="false" outlineLevel="0" collapsed="false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63"/>
      <c r="N65" s="63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3"/>
      <c r="AP65" s="63"/>
      <c r="AQ65" s="63"/>
      <c r="AR65" s="6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</row>
    <row r="66" customFormat="false" ht="15" hidden="false" customHeight="false" outlineLevel="0" collapsed="false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63"/>
      <c r="N66" s="63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3"/>
      <c r="AP66" s="63"/>
      <c r="AQ66" s="63"/>
      <c r="AR66" s="6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</row>
    <row r="67" customFormat="false" ht="15" hidden="false" customHeight="false" outlineLevel="0" collapsed="false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63"/>
      <c r="N67" s="63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3"/>
      <c r="AP67" s="63"/>
      <c r="AQ67" s="63"/>
      <c r="AR67" s="6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</row>
    <row r="68" customFormat="false" ht="15" hidden="false" customHeight="false" outlineLevel="0" collapsed="false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63"/>
      <c r="N68" s="63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3"/>
      <c r="AP68" s="63"/>
      <c r="AQ68" s="63"/>
      <c r="AR68" s="6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</row>
    <row r="69" customFormat="false" ht="15" hidden="false" customHeight="false" outlineLevel="0" collapsed="false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63"/>
      <c r="N69" s="63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3"/>
      <c r="AP69" s="63"/>
      <c r="AQ69" s="63"/>
      <c r="AR69" s="6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</row>
    <row r="70" customFormat="false" ht="15" hidden="false" customHeight="false" outlineLevel="0" collapsed="false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63"/>
      <c r="N70" s="63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3"/>
      <c r="AP70" s="63"/>
      <c r="AQ70" s="63"/>
      <c r="AR70" s="6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</row>
    <row r="71" customFormat="false" ht="15" hidden="false" customHeight="false" outlineLevel="0" collapsed="false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63"/>
      <c r="N71" s="63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3"/>
      <c r="AP71" s="63"/>
      <c r="AQ71" s="63"/>
      <c r="AR71" s="6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</row>
    <row r="72" customFormat="false" ht="15" hidden="false" customHeight="false" outlineLevel="0" collapsed="false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63"/>
      <c r="N72" s="63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3"/>
      <c r="AP72" s="63"/>
      <c r="AQ72" s="63"/>
      <c r="AR72" s="6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</row>
    <row r="73" customFormat="false" ht="15" hidden="false" customHeight="false" outlineLevel="0" collapsed="false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63"/>
      <c r="N73" s="63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3"/>
      <c r="AP73" s="63"/>
      <c r="AQ73" s="63"/>
      <c r="AR73" s="6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</row>
    <row r="74" customFormat="false" ht="15" hidden="false" customHeight="false" outlineLevel="0" collapsed="false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63"/>
      <c r="N74" s="63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3"/>
      <c r="AP74" s="63"/>
      <c r="AQ74" s="63"/>
      <c r="AR74" s="6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</row>
    <row r="75" customFormat="false" ht="15" hidden="false" customHeight="false" outlineLevel="0" collapsed="false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63"/>
      <c r="N75" s="63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3"/>
      <c r="AP75" s="63"/>
      <c r="AQ75" s="63"/>
      <c r="AR75" s="6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</row>
    <row r="76" customFormat="false" ht="15" hidden="false" customHeight="false" outlineLevel="0" collapsed="false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63"/>
      <c r="N76" s="63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3"/>
      <c r="AP76" s="63"/>
      <c r="AQ76" s="63"/>
      <c r="AR76" s="6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</row>
    <row r="77" customFormat="false" ht="15" hidden="false" customHeight="false" outlineLevel="0" collapsed="false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63"/>
      <c r="N77" s="63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3"/>
      <c r="AP77" s="63"/>
      <c r="AQ77" s="63"/>
      <c r="AR77" s="6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</row>
    <row r="78" customFormat="false" ht="15" hidden="false" customHeight="false" outlineLevel="0" collapsed="false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63"/>
      <c r="N78" s="63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3"/>
      <c r="AP78" s="63"/>
      <c r="AQ78" s="63"/>
      <c r="AR78" s="6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</row>
    <row r="79" customFormat="false" ht="15" hidden="false" customHeight="false" outlineLevel="0" collapsed="false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63"/>
      <c r="N79" s="63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3"/>
      <c r="AP79" s="63"/>
      <c r="AQ79" s="63"/>
      <c r="AR79" s="6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</row>
    <row r="80" customFormat="false" ht="15" hidden="false" customHeight="false" outlineLevel="0" collapsed="false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63"/>
      <c r="N80" s="63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3"/>
      <c r="AP80" s="63"/>
      <c r="AQ80" s="63"/>
      <c r="AR80" s="6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</row>
    <row r="81" customFormat="false" ht="15" hidden="false" customHeight="false" outlineLevel="0" collapsed="false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63"/>
      <c r="N81" s="63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3"/>
      <c r="AP81" s="63"/>
      <c r="AQ81" s="63"/>
      <c r="AR81" s="6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</row>
    <row r="82" customFormat="false" ht="15" hidden="false" customHeight="false" outlineLevel="0" collapsed="false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63"/>
      <c r="N82" s="63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3"/>
      <c r="AP82" s="63"/>
      <c r="AQ82" s="63"/>
      <c r="AR82" s="6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</row>
    <row r="83" customFormat="false" ht="15" hidden="false" customHeight="false" outlineLevel="0" collapsed="false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63"/>
      <c r="N83" s="63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3"/>
      <c r="AP83" s="63"/>
      <c r="AQ83" s="63"/>
      <c r="AR83" s="6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</row>
    <row r="84" customFormat="false" ht="15" hidden="false" customHeight="false" outlineLevel="0" collapsed="false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63"/>
      <c r="N84" s="63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3"/>
      <c r="AP84" s="63"/>
      <c r="AQ84" s="63"/>
      <c r="AR84" s="6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</row>
    <row r="85" customFormat="false" ht="15" hidden="false" customHeight="false" outlineLevel="0" collapsed="false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63"/>
      <c r="N85" s="63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3"/>
      <c r="AP85" s="63"/>
      <c r="AQ85" s="63"/>
      <c r="AR85" s="6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</row>
    <row r="86" customFormat="false" ht="15" hidden="false" customHeight="false" outlineLevel="0" collapsed="false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63"/>
      <c r="N86" s="63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3"/>
      <c r="AP86" s="63"/>
      <c r="AQ86" s="63"/>
      <c r="AR86" s="6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</row>
    <row r="87" customFormat="false" ht="15" hidden="false" customHeight="false" outlineLevel="0" collapsed="false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63"/>
      <c r="N87" s="63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3"/>
      <c r="AP87" s="63"/>
      <c r="AQ87" s="63"/>
      <c r="AR87" s="6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</row>
    <row r="88" customFormat="false" ht="15" hidden="false" customHeight="false" outlineLevel="0" collapsed="false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63"/>
      <c r="N88" s="63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3"/>
      <c r="AP88" s="63"/>
      <c r="AQ88" s="63"/>
      <c r="AR88" s="6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</row>
    <row r="89" customFormat="false" ht="15" hidden="false" customHeight="false" outlineLevel="0" collapsed="false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63"/>
      <c r="N89" s="63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3"/>
      <c r="AP89" s="63"/>
      <c r="AQ89" s="63"/>
      <c r="AR89" s="6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</row>
    <row r="90" customFormat="false" ht="15" hidden="false" customHeight="fals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63"/>
      <c r="N90" s="63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3"/>
      <c r="AP90" s="63"/>
      <c r="AQ90" s="63"/>
      <c r="AR90" s="6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</row>
    <row r="91" customFormat="false" ht="15" hidden="false" customHeight="false" outlineLevel="0" collapsed="false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63"/>
      <c r="N91" s="63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3"/>
      <c r="AP91" s="63"/>
      <c r="AQ91" s="63"/>
      <c r="AR91" s="6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</row>
    <row r="92" customFormat="false" ht="15" hidden="false" customHeight="false" outlineLevel="0" collapsed="false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63"/>
      <c r="N92" s="63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3"/>
      <c r="AP92" s="63"/>
      <c r="AQ92" s="63"/>
      <c r="AR92" s="6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</row>
    <row r="93" customFormat="false" ht="15" hidden="false" customHeight="false" outlineLevel="0" collapsed="false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63"/>
      <c r="N93" s="63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3"/>
      <c r="AP93" s="63"/>
      <c r="AQ93" s="63"/>
      <c r="AR93" s="6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</row>
    <row r="94" customFormat="false" ht="15" hidden="false" customHeight="false" outlineLevel="0" collapsed="false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63"/>
      <c r="N94" s="63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3"/>
      <c r="AP94" s="63"/>
      <c r="AQ94" s="63"/>
      <c r="AR94" s="6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</row>
    <row r="95" customFormat="false" ht="15" hidden="false" customHeight="false" outlineLevel="0" collapsed="false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63"/>
      <c r="N95" s="63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3"/>
      <c r="AP95" s="63"/>
      <c r="AQ95" s="63"/>
      <c r="AR95" s="6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</row>
    <row r="96" customFormat="false" ht="15" hidden="false" customHeight="false" outlineLevel="0" collapsed="false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63"/>
      <c r="N96" s="63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3"/>
      <c r="AP96" s="63"/>
      <c r="AQ96" s="63"/>
      <c r="AR96" s="6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</row>
    <row r="97" customFormat="false" ht="15" hidden="false" customHeight="false" outlineLevel="0" collapsed="false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63"/>
      <c r="N97" s="63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3"/>
      <c r="AP97" s="63"/>
      <c r="AQ97" s="63"/>
      <c r="AR97" s="6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</row>
    <row r="98" customFormat="false" ht="15" hidden="false" customHeight="false" outlineLevel="0" collapsed="false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63"/>
      <c r="N98" s="63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3"/>
      <c r="AP98" s="63"/>
      <c r="AQ98" s="63"/>
      <c r="AR98" s="6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</row>
    <row r="99" customFormat="false" ht="15" hidden="false" customHeight="false" outlineLevel="0" collapsed="false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63"/>
      <c r="N99" s="63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3"/>
      <c r="AP99" s="63"/>
      <c r="AQ99" s="63"/>
      <c r="AR99" s="6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</row>
    <row r="100" customFormat="false" ht="15" hidden="false" customHeight="false" outlineLevel="0" collapsed="false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63"/>
      <c r="N100" s="63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3"/>
      <c r="AP100" s="63"/>
      <c r="AQ100" s="63"/>
      <c r="AR100" s="6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</row>
    <row r="101" customFormat="false" ht="15" hidden="false" customHeight="false" outlineLevel="0" collapsed="false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63"/>
      <c r="N101" s="63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3"/>
      <c r="AP101" s="63"/>
      <c r="AQ101" s="63"/>
      <c r="AR101" s="6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</row>
    <row r="102" customFormat="false" ht="15" hidden="false" customHeight="false" outlineLevel="0" collapsed="false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63"/>
      <c r="N102" s="63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3"/>
      <c r="AP102" s="63"/>
      <c r="AQ102" s="63"/>
      <c r="AR102" s="6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</row>
    <row r="103" customFormat="false" ht="15" hidden="false" customHeight="false" outlineLevel="0" collapsed="false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63"/>
      <c r="N103" s="63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3"/>
      <c r="AP103" s="63"/>
      <c r="AQ103" s="63"/>
      <c r="AR103" s="6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</row>
    <row r="104" customFormat="false" ht="15" hidden="false" customHeight="false" outlineLevel="0" collapsed="false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63"/>
      <c r="N104" s="63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3"/>
      <c r="AP104" s="63"/>
      <c r="AQ104" s="63"/>
      <c r="AR104" s="6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</row>
    <row r="105" customFormat="false" ht="15" hidden="false" customHeight="false" outlineLevel="0" collapsed="false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63"/>
      <c r="N105" s="63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3"/>
      <c r="AP105" s="63"/>
      <c r="AQ105" s="63"/>
      <c r="AR105" s="6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</row>
    <row r="106" customFormat="false" ht="15" hidden="false" customHeight="false" outlineLevel="0" collapsed="false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63"/>
      <c r="N106" s="63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3"/>
      <c r="AP106" s="63"/>
      <c r="AQ106" s="63"/>
      <c r="AR106" s="6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</row>
    <row r="107" customFormat="false" ht="15" hidden="false" customHeight="false" outlineLevel="0" collapsed="false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63"/>
      <c r="N107" s="63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3"/>
      <c r="AP107" s="63"/>
      <c r="AQ107" s="63"/>
      <c r="AR107" s="6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</row>
    <row r="108" customFormat="false" ht="15" hidden="false" customHeight="false" outlineLevel="0" collapsed="false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63"/>
      <c r="N108" s="63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3"/>
      <c r="AP108" s="63"/>
      <c r="AQ108" s="63"/>
      <c r="AR108" s="6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</row>
    <row r="109" customFormat="false" ht="15" hidden="false" customHeight="false" outlineLevel="0" collapsed="false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63"/>
      <c r="N109" s="63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3"/>
      <c r="AP109" s="63"/>
      <c r="AQ109" s="63"/>
      <c r="AR109" s="6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</row>
    <row r="110" customFormat="false" ht="15" hidden="false" customHeight="false" outlineLevel="0" collapsed="false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63"/>
      <c r="N110" s="63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3"/>
      <c r="AP110" s="63"/>
      <c r="AQ110" s="63"/>
      <c r="AR110" s="6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</row>
    <row r="111" customFormat="false" ht="15" hidden="false" customHeight="false" outlineLevel="0" collapsed="false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63"/>
      <c r="N111" s="63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3"/>
      <c r="AP111" s="63"/>
      <c r="AQ111" s="63"/>
      <c r="AR111" s="6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</row>
    <row r="112" customFormat="false" ht="15" hidden="false" customHeight="false" outlineLevel="0" collapsed="false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63"/>
      <c r="N112" s="63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3"/>
      <c r="AP112" s="63"/>
      <c r="AQ112" s="63"/>
      <c r="AR112" s="6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</row>
    <row r="113" customFormat="false" ht="15" hidden="false" customHeight="false" outlineLevel="0" collapsed="false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63"/>
      <c r="N113" s="63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3"/>
      <c r="AP113" s="63"/>
      <c r="AQ113" s="63"/>
      <c r="AR113" s="6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</row>
    <row r="114" customFormat="false" ht="15" hidden="false" customHeight="false" outlineLevel="0" collapsed="false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63"/>
      <c r="N114" s="63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3"/>
      <c r="AP114" s="63"/>
      <c r="AQ114" s="63"/>
      <c r="AR114" s="6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</row>
    <row r="115" customFormat="false" ht="15" hidden="false" customHeight="false" outlineLevel="0" collapsed="false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63"/>
      <c r="N115" s="63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3"/>
      <c r="AP115" s="63"/>
      <c r="AQ115" s="63"/>
      <c r="AR115" s="6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</row>
    <row r="116" customFormat="false" ht="15" hidden="false" customHeight="false" outlineLevel="0" collapsed="false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63"/>
      <c r="N116" s="63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3"/>
      <c r="AP116" s="63"/>
      <c r="AQ116" s="63"/>
      <c r="AR116" s="6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</row>
    <row r="117" customFormat="false" ht="15" hidden="false" customHeight="false" outlineLevel="0" collapsed="false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63"/>
      <c r="N117" s="63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3"/>
      <c r="AP117" s="63"/>
      <c r="AQ117" s="63"/>
      <c r="AR117" s="6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</row>
    <row r="118" customFormat="false" ht="15" hidden="false" customHeight="false" outlineLevel="0" collapsed="false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63"/>
      <c r="N118" s="63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3"/>
      <c r="AP118" s="63"/>
      <c r="AQ118" s="63"/>
      <c r="AR118" s="6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</row>
    <row r="119" customFormat="false" ht="15" hidden="false" customHeight="false" outlineLevel="0" collapsed="false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63"/>
      <c r="N119" s="63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3"/>
      <c r="AP119" s="63"/>
      <c r="AQ119" s="63"/>
      <c r="AR119" s="6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</row>
    <row r="120" customFormat="false" ht="15" hidden="false" customHeight="false" outlineLevel="0" collapsed="false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63"/>
      <c r="N120" s="63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3"/>
      <c r="AP120" s="63"/>
      <c r="AQ120" s="63"/>
      <c r="AR120" s="6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</row>
    <row r="121" customFormat="false" ht="15" hidden="false" customHeight="false" outlineLevel="0" collapsed="false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63"/>
      <c r="N121" s="63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3"/>
      <c r="AP121" s="63"/>
      <c r="AQ121" s="63"/>
      <c r="AR121" s="6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</row>
    <row r="122" customFormat="false" ht="15" hidden="false" customHeight="false" outlineLevel="0" collapsed="false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63"/>
      <c r="N122" s="63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3"/>
      <c r="AP122" s="63"/>
      <c r="AQ122" s="63"/>
      <c r="AR122" s="6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</row>
    <row r="123" customFormat="false" ht="15" hidden="false" customHeight="false" outlineLevel="0" collapsed="false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63"/>
      <c r="N123" s="63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3"/>
      <c r="AP123" s="63"/>
      <c r="AQ123" s="63"/>
      <c r="AR123" s="6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</row>
    <row r="124" customFormat="false" ht="15" hidden="false" customHeight="false" outlineLevel="0" collapsed="false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63"/>
      <c r="N124" s="63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3"/>
      <c r="AP124" s="63"/>
      <c r="AQ124" s="63"/>
      <c r="AR124" s="6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</row>
    <row r="125" customFormat="false" ht="15" hidden="false" customHeight="false" outlineLevel="0" collapsed="false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63"/>
      <c r="N125" s="63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3"/>
      <c r="AP125" s="63"/>
      <c r="AQ125" s="63"/>
      <c r="AR125" s="6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</row>
    <row r="126" customFormat="false" ht="15" hidden="false" customHeight="false" outlineLevel="0" collapsed="false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63"/>
      <c r="N126" s="63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3"/>
      <c r="AP126" s="63"/>
      <c r="AQ126" s="63"/>
      <c r="AR126" s="6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</row>
    <row r="127" customFormat="false" ht="15" hidden="false" customHeight="false" outlineLevel="0" collapsed="false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63"/>
      <c r="N127" s="63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3"/>
      <c r="AP127" s="63"/>
      <c r="AQ127" s="63"/>
      <c r="AR127" s="6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</row>
    <row r="128" customFormat="false" ht="15" hidden="false" customHeight="false" outlineLevel="0" collapsed="false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63"/>
      <c r="N128" s="63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3"/>
      <c r="AP128" s="63"/>
      <c r="AQ128" s="63"/>
      <c r="AR128" s="6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</row>
    <row r="129" customFormat="false" ht="15" hidden="false" customHeight="false" outlineLevel="0" collapsed="false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63"/>
      <c r="N129" s="63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3"/>
      <c r="AP129" s="63"/>
      <c r="AQ129" s="63"/>
      <c r="AR129" s="6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</row>
    <row r="130" customFormat="false" ht="15" hidden="false" customHeight="false" outlineLevel="0" collapsed="false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63"/>
      <c r="N130" s="63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3"/>
      <c r="AP130" s="63"/>
      <c r="AQ130" s="63"/>
      <c r="AR130" s="6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</row>
    <row r="131" customFormat="false" ht="15" hidden="false" customHeight="false" outlineLevel="0" collapsed="false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63"/>
      <c r="N131" s="63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3"/>
      <c r="AP131" s="63"/>
      <c r="AQ131" s="63"/>
      <c r="AR131" s="6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</row>
    <row r="132" customFormat="false" ht="15" hidden="false" customHeight="false" outlineLevel="0" collapsed="false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63"/>
      <c r="N132" s="63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3"/>
      <c r="AP132" s="63"/>
      <c r="AQ132" s="63"/>
      <c r="AR132" s="6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</row>
    <row r="133" customFormat="false" ht="15" hidden="false" customHeight="false" outlineLevel="0" collapsed="false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63"/>
      <c r="N133" s="63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3"/>
      <c r="AP133" s="63"/>
      <c r="AQ133" s="63"/>
      <c r="AR133" s="6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</row>
    <row r="134" customFormat="false" ht="15" hidden="false" customHeight="false" outlineLevel="0" collapsed="false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63"/>
      <c r="N134" s="63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3"/>
      <c r="AP134" s="63"/>
      <c r="AQ134" s="63"/>
      <c r="AR134" s="6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</row>
    <row r="135" customFormat="false" ht="15" hidden="false" customHeight="false" outlineLevel="0" collapsed="false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63"/>
      <c r="N135" s="63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3"/>
      <c r="AP135" s="63"/>
      <c r="AQ135" s="63"/>
      <c r="AR135" s="6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</row>
    <row r="136" customFormat="false" ht="15" hidden="false" customHeight="false" outlineLevel="0" collapsed="false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63"/>
      <c r="N136" s="63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3"/>
      <c r="AP136" s="63"/>
      <c r="AQ136" s="63"/>
      <c r="AR136" s="6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</row>
    <row r="137" customFormat="false" ht="15" hidden="false" customHeight="false" outlineLevel="0" collapsed="false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63"/>
      <c r="N137" s="63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3"/>
      <c r="AP137" s="63"/>
      <c r="AQ137" s="63"/>
      <c r="AR137" s="6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</row>
    <row r="138" customFormat="false" ht="15" hidden="false" customHeight="false" outlineLevel="0" collapsed="false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63"/>
      <c r="N138" s="63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3"/>
      <c r="AP138" s="63"/>
      <c r="AQ138" s="63"/>
      <c r="AR138" s="6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</row>
    <row r="139" customFormat="false" ht="15" hidden="false" customHeight="false" outlineLevel="0" collapsed="false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63"/>
      <c r="N139" s="63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3"/>
      <c r="AP139" s="63"/>
      <c r="AQ139" s="63"/>
      <c r="AR139" s="6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</row>
    <row r="140" customFormat="false" ht="15" hidden="false" customHeight="false" outlineLevel="0" collapsed="false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63"/>
      <c r="N140" s="63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3"/>
      <c r="AP140" s="63"/>
      <c r="AQ140" s="63"/>
      <c r="AR140" s="6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</row>
    <row r="141" customFormat="false" ht="15" hidden="false" customHeight="false" outlineLevel="0" collapsed="false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63"/>
      <c r="N141" s="63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3"/>
      <c r="AP141" s="63"/>
      <c r="AQ141" s="63"/>
      <c r="AR141" s="6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</row>
    <row r="142" customFormat="false" ht="15" hidden="false" customHeight="false" outlineLevel="0" collapsed="false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63"/>
      <c r="N142" s="63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3"/>
      <c r="AP142" s="63"/>
      <c r="AQ142" s="63"/>
      <c r="AR142" s="6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</row>
    <row r="143" customFormat="false" ht="15" hidden="false" customHeight="false" outlineLevel="0" collapsed="false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63"/>
      <c r="N143" s="63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3"/>
      <c r="AP143" s="63"/>
      <c r="AQ143" s="63"/>
      <c r="AR143" s="6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</row>
    <row r="144" customFormat="false" ht="15" hidden="false" customHeight="false" outlineLevel="0" collapsed="false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63"/>
      <c r="N144" s="63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3"/>
      <c r="AP144" s="63"/>
      <c r="AQ144" s="63"/>
      <c r="AR144" s="6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</row>
    <row r="145" customFormat="false" ht="15" hidden="false" customHeight="false" outlineLevel="0" collapsed="false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63"/>
      <c r="N145" s="63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3"/>
      <c r="AP145" s="63"/>
      <c r="AQ145" s="63"/>
      <c r="AR145" s="6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</row>
    <row r="146" customFormat="false" ht="15" hidden="false" customHeight="false" outlineLevel="0" collapsed="false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63"/>
      <c r="N146" s="63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3"/>
      <c r="AP146" s="63"/>
      <c r="AQ146" s="63"/>
      <c r="AR146" s="6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</row>
    <row r="147" customFormat="false" ht="15" hidden="false" customHeight="false" outlineLevel="0" collapsed="false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63"/>
      <c r="N147" s="63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3"/>
      <c r="AP147" s="63"/>
      <c r="AQ147" s="63"/>
      <c r="AR147" s="6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</row>
    <row r="148" customFormat="false" ht="15" hidden="false" customHeight="false" outlineLevel="0" collapsed="false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63"/>
      <c r="N148" s="63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3"/>
      <c r="AP148" s="63"/>
      <c r="AQ148" s="63"/>
      <c r="AR148" s="6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</row>
    <row r="149" customFormat="false" ht="15" hidden="false" customHeight="false" outlineLevel="0" collapsed="false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63"/>
      <c r="N149" s="63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3"/>
      <c r="AP149" s="63"/>
      <c r="AQ149" s="63"/>
      <c r="AR149" s="6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</row>
    <row r="150" customFormat="false" ht="15" hidden="false" customHeight="false" outlineLevel="0" collapsed="false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63"/>
      <c r="N150" s="63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3"/>
      <c r="AP150" s="63"/>
      <c r="AQ150" s="63"/>
      <c r="AR150" s="6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</row>
    <row r="151" customFormat="false" ht="15" hidden="false" customHeight="false" outlineLevel="0" collapsed="false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63"/>
      <c r="N151" s="63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3"/>
      <c r="AP151" s="63"/>
      <c r="AQ151" s="63"/>
      <c r="AR151" s="6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</row>
    <row r="152" customFormat="false" ht="15" hidden="false" customHeight="false" outlineLevel="0" collapsed="false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63"/>
      <c r="N152" s="63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3"/>
      <c r="AP152" s="63"/>
      <c r="AQ152" s="63"/>
      <c r="AR152" s="6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</row>
    <row r="153" customFormat="false" ht="15" hidden="false" customHeight="false" outlineLevel="0" collapsed="false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63"/>
      <c r="N153" s="63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3"/>
      <c r="AP153" s="63"/>
      <c r="AQ153" s="63"/>
      <c r="AR153" s="6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</row>
    <row r="154" customFormat="false" ht="15" hidden="false" customHeight="false" outlineLevel="0" collapsed="false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63"/>
      <c r="N154" s="63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3"/>
      <c r="AP154" s="63"/>
      <c r="AQ154" s="63"/>
      <c r="AR154" s="6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</row>
    <row r="155" customFormat="false" ht="15" hidden="false" customHeight="false" outlineLevel="0" collapsed="false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63"/>
      <c r="N155" s="63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3"/>
      <c r="AP155" s="63"/>
      <c r="AQ155" s="63"/>
      <c r="AR155" s="6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</row>
    <row r="156" customFormat="false" ht="15" hidden="false" customHeight="false" outlineLevel="0" collapsed="false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63"/>
      <c r="N156" s="63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3"/>
      <c r="AP156" s="63"/>
      <c r="AQ156" s="63"/>
      <c r="AR156" s="6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</row>
    <row r="157" customFormat="false" ht="15" hidden="false" customHeight="false" outlineLevel="0" collapsed="false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63"/>
      <c r="N157" s="63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3"/>
      <c r="AP157" s="63"/>
      <c r="AQ157" s="63"/>
      <c r="AR157" s="6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</row>
    <row r="158" customFormat="false" ht="15" hidden="false" customHeight="false" outlineLevel="0" collapsed="false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63"/>
      <c r="N158" s="63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3"/>
      <c r="AP158" s="63"/>
      <c r="AQ158" s="63"/>
      <c r="AR158" s="6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</row>
    <row r="159" customFormat="false" ht="15" hidden="false" customHeight="false" outlineLevel="0" collapsed="false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63"/>
      <c r="N159" s="63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3"/>
      <c r="AP159" s="63"/>
      <c r="AQ159" s="63"/>
      <c r="AR159" s="6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</row>
    <row r="160" customFormat="false" ht="15" hidden="false" customHeight="false" outlineLevel="0" collapsed="false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63"/>
      <c r="N160" s="63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3"/>
      <c r="AP160" s="63"/>
      <c r="AQ160" s="63"/>
      <c r="AR160" s="6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</row>
    <row r="161" customFormat="false" ht="15" hidden="false" customHeight="false" outlineLevel="0" collapsed="false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63"/>
      <c r="N161" s="63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3"/>
      <c r="AP161" s="63"/>
      <c r="AQ161" s="63"/>
      <c r="AR161" s="6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</row>
    <row r="162" customFormat="false" ht="15" hidden="false" customHeight="false" outlineLevel="0" collapsed="false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63"/>
      <c r="N162" s="63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3"/>
      <c r="AP162" s="63"/>
      <c r="AQ162" s="63"/>
      <c r="AR162" s="6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</row>
    <row r="163" customFormat="false" ht="15" hidden="false" customHeight="false" outlineLevel="0" collapsed="false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63"/>
      <c r="N163" s="63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3"/>
      <c r="AP163" s="63"/>
      <c r="AQ163" s="63"/>
      <c r="AR163" s="6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</row>
    <row r="164" customFormat="false" ht="15" hidden="false" customHeight="false" outlineLevel="0" collapsed="false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63"/>
      <c r="N164" s="63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3"/>
      <c r="AP164" s="63"/>
      <c r="AQ164" s="63"/>
      <c r="AR164" s="6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</row>
    <row r="165" customFormat="false" ht="15" hidden="false" customHeight="false" outlineLevel="0" collapsed="false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63"/>
      <c r="N165" s="63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3"/>
      <c r="AP165" s="63"/>
      <c r="AQ165" s="63"/>
      <c r="AR165" s="6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</row>
    <row r="166" customFormat="false" ht="15" hidden="false" customHeight="false" outlineLevel="0" collapsed="false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63"/>
      <c r="N166" s="63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3"/>
      <c r="AP166" s="63"/>
      <c r="AQ166" s="63"/>
      <c r="AR166" s="6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</row>
    <row r="167" customFormat="false" ht="15" hidden="false" customHeight="false" outlineLevel="0" collapsed="false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63"/>
      <c r="N167" s="63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3"/>
      <c r="AP167" s="63"/>
      <c r="AQ167" s="63"/>
      <c r="AR167" s="6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</row>
    <row r="168" customFormat="false" ht="15" hidden="false" customHeight="false" outlineLevel="0" collapsed="false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63"/>
      <c r="N168" s="63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3"/>
      <c r="AP168" s="63"/>
      <c r="AQ168" s="63"/>
      <c r="AR168" s="6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</row>
    <row r="169" customFormat="false" ht="15" hidden="false" customHeight="false" outlineLevel="0" collapsed="false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63"/>
      <c r="N169" s="63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3"/>
      <c r="AP169" s="63"/>
      <c r="AQ169" s="63"/>
      <c r="AR169" s="6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</row>
    <row r="170" customFormat="false" ht="15" hidden="false" customHeight="false" outlineLevel="0" collapsed="false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63"/>
      <c r="N170" s="63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3"/>
      <c r="AP170" s="63"/>
      <c r="AQ170" s="63"/>
      <c r="AR170" s="6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</row>
    <row r="171" customFormat="false" ht="15" hidden="false" customHeight="false" outlineLevel="0" collapsed="false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63"/>
      <c r="N171" s="63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3"/>
      <c r="AP171" s="63"/>
      <c r="AQ171" s="63"/>
      <c r="AR171" s="6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</row>
    <row r="172" customFormat="false" ht="15" hidden="false" customHeight="false" outlineLevel="0" collapsed="false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63"/>
      <c r="N172" s="63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3"/>
      <c r="AP172" s="63"/>
      <c r="AQ172" s="63"/>
      <c r="AR172" s="6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</row>
    <row r="173" customFormat="false" ht="15" hidden="false" customHeight="false" outlineLevel="0" collapsed="false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63"/>
      <c r="N173" s="63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3"/>
      <c r="AP173" s="63"/>
      <c r="AQ173" s="63"/>
      <c r="AR173" s="6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</row>
    <row r="174" customFormat="false" ht="15" hidden="false" customHeight="false" outlineLevel="0" collapsed="false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63"/>
      <c r="N174" s="63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3"/>
      <c r="AP174" s="63"/>
      <c r="AQ174" s="63"/>
      <c r="AR174" s="6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</row>
    <row r="175" customFormat="false" ht="15" hidden="false" customHeight="false" outlineLevel="0" collapsed="false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63"/>
      <c r="N175" s="63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3"/>
      <c r="AP175" s="63"/>
      <c r="AQ175" s="63"/>
      <c r="AR175" s="6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</row>
    <row r="176" customFormat="false" ht="15" hidden="false" customHeight="false" outlineLevel="0" collapsed="false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63"/>
      <c r="N176" s="63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3"/>
      <c r="AP176" s="63"/>
      <c r="AQ176" s="63"/>
      <c r="AR176" s="6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</row>
    <row r="177" customFormat="false" ht="15" hidden="false" customHeight="false" outlineLevel="0" collapsed="false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63"/>
      <c r="N177" s="63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3"/>
      <c r="AP177" s="63"/>
      <c r="AQ177" s="63"/>
      <c r="AR177" s="6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</row>
    <row r="178" customFormat="false" ht="15" hidden="false" customHeight="false" outlineLevel="0" collapsed="false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63"/>
      <c r="N178" s="63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3"/>
      <c r="AP178" s="63"/>
      <c r="AQ178" s="63"/>
      <c r="AR178" s="6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</row>
    <row r="179" customFormat="false" ht="15" hidden="false" customHeight="false" outlineLevel="0" collapsed="false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63"/>
      <c r="N179" s="63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3"/>
      <c r="AP179" s="63"/>
      <c r="AQ179" s="63"/>
      <c r="AR179" s="6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</row>
    <row r="180" customFormat="false" ht="15" hidden="false" customHeight="false" outlineLevel="0" collapsed="false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63"/>
      <c r="N180" s="63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3"/>
      <c r="AP180" s="63"/>
      <c r="AQ180" s="63"/>
      <c r="AR180" s="6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</row>
    <row r="181" customFormat="false" ht="15" hidden="false" customHeight="false" outlineLevel="0" collapsed="false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63"/>
      <c r="N181" s="63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3"/>
      <c r="AP181" s="63"/>
      <c r="AQ181" s="63"/>
      <c r="AR181" s="6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</row>
    <row r="182" customFormat="false" ht="15" hidden="false" customHeight="false" outlineLevel="0" collapsed="false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63"/>
      <c r="N182" s="63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3"/>
      <c r="AP182" s="63"/>
      <c r="AQ182" s="63"/>
      <c r="AR182" s="6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</row>
    <row r="183" customFormat="false" ht="15" hidden="false" customHeight="false" outlineLevel="0" collapsed="false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63"/>
      <c r="N183" s="63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3"/>
      <c r="AP183" s="63"/>
      <c r="AQ183" s="63"/>
      <c r="AR183" s="6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</row>
    <row r="184" customFormat="false" ht="15" hidden="false" customHeight="false" outlineLevel="0" collapsed="false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63"/>
      <c r="N184" s="63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3"/>
      <c r="AP184" s="63"/>
      <c r="AQ184" s="63"/>
      <c r="AR184" s="6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</row>
    <row r="185" customFormat="false" ht="15" hidden="false" customHeight="false" outlineLevel="0" collapsed="false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63"/>
      <c r="N185" s="63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3"/>
      <c r="AP185" s="63"/>
      <c r="AQ185" s="63"/>
      <c r="AR185" s="6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</row>
    <row r="186" customFormat="false" ht="15" hidden="false" customHeight="false" outlineLevel="0" collapsed="false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63"/>
      <c r="N186" s="63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3"/>
      <c r="AP186" s="63"/>
      <c r="AQ186" s="63"/>
      <c r="AR186" s="6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</row>
    <row r="187" customFormat="false" ht="15" hidden="false" customHeight="false" outlineLevel="0" collapsed="false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63"/>
      <c r="N187" s="63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3"/>
      <c r="AP187" s="63"/>
      <c r="AQ187" s="63"/>
      <c r="AR187" s="6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</row>
    <row r="188" customFormat="false" ht="15" hidden="false" customHeight="false" outlineLevel="0" collapsed="false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63"/>
      <c r="N188" s="63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3"/>
      <c r="AP188" s="63"/>
      <c r="AQ188" s="63"/>
      <c r="AR188" s="6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</row>
    <row r="189" customFormat="false" ht="15" hidden="false" customHeight="false" outlineLevel="0" collapsed="false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63"/>
      <c r="N189" s="63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3"/>
      <c r="AP189" s="63"/>
      <c r="AQ189" s="63"/>
      <c r="AR189" s="6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</row>
    <row r="190" customFormat="false" ht="15" hidden="false" customHeight="false" outlineLevel="0" collapsed="false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63"/>
      <c r="N190" s="63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3"/>
      <c r="AP190" s="63"/>
      <c r="AQ190" s="63"/>
      <c r="AR190" s="6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</row>
    <row r="191" customFormat="false" ht="15" hidden="false" customHeight="false" outlineLevel="0" collapsed="false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63"/>
      <c r="N191" s="63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3"/>
      <c r="AP191" s="63"/>
      <c r="AQ191" s="63"/>
      <c r="AR191" s="6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</row>
    <row r="192" customFormat="false" ht="15" hidden="false" customHeight="false" outlineLevel="0" collapsed="false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63"/>
      <c r="N192" s="63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3"/>
      <c r="AP192" s="63"/>
      <c r="AQ192" s="63"/>
      <c r="AR192" s="6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</row>
    <row r="193" customFormat="false" ht="15" hidden="false" customHeight="false" outlineLevel="0" collapsed="false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63"/>
      <c r="N193" s="63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3"/>
      <c r="AP193" s="63"/>
      <c r="AQ193" s="63"/>
      <c r="AR193" s="6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</row>
    <row r="194" customFormat="false" ht="15" hidden="false" customHeight="false" outlineLevel="0" collapsed="false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63"/>
      <c r="N194" s="63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3"/>
      <c r="AP194" s="63"/>
      <c r="AQ194" s="63"/>
      <c r="AR194" s="6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</row>
    <row r="195" customFormat="false" ht="15" hidden="false" customHeight="false" outlineLevel="0" collapsed="false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63"/>
      <c r="N195" s="63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3"/>
      <c r="AP195" s="63"/>
      <c r="AQ195" s="63"/>
      <c r="AR195" s="6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</row>
    <row r="196" customFormat="false" ht="15" hidden="false" customHeight="false" outlineLevel="0" collapsed="false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63"/>
      <c r="N196" s="63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3"/>
      <c r="AP196" s="63"/>
      <c r="AQ196" s="63"/>
      <c r="AR196" s="6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</row>
    <row r="197" customFormat="false" ht="15" hidden="false" customHeight="false" outlineLevel="0" collapsed="false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63"/>
      <c r="N197" s="63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3"/>
      <c r="AP197" s="63"/>
      <c r="AQ197" s="63"/>
      <c r="AR197" s="6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</row>
    <row r="198" customFormat="false" ht="15" hidden="false" customHeight="false" outlineLevel="0" collapsed="false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63"/>
      <c r="N198" s="63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3"/>
      <c r="AP198" s="63"/>
      <c r="AQ198" s="63"/>
      <c r="AR198" s="6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</row>
    <row r="199" customFormat="false" ht="15" hidden="false" customHeight="false" outlineLevel="0" collapsed="false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63"/>
      <c r="N199" s="63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3"/>
      <c r="AP199" s="63"/>
      <c r="AQ199" s="63"/>
      <c r="AR199" s="6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</row>
    <row r="200" customFormat="false" ht="15" hidden="false" customHeight="false" outlineLevel="0" collapsed="false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63"/>
      <c r="N200" s="63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3"/>
      <c r="AP200" s="63"/>
      <c r="AQ200" s="63"/>
      <c r="AR200" s="6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</row>
    <row r="201" customFormat="false" ht="15" hidden="false" customHeight="false" outlineLevel="0" collapsed="false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63"/>
      <c r="N201" s="63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3"/>
      <c r="AP201" s="63"/>
      <c r="AQ201" s="63"/>
      <c r="AR201" s="6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</row>
    <row r="202" customFormat="false" ht="15" hidden="false" customHeight="false" outlineLevel="0" collapsed="false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63"/>
      <c r="N202" s="63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3"/>
      <c r="AP202" s="63"/>
      <c r="AQ202" s="63"/>
      <c r="AR202" s="6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</row>
    <row r="203" customFormat="false" ht="15" hidden="false" customHeight="false" outlineLevel="0" collapsed="false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63"/>
      <c r="N203" s="63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3"/>
      <c r="AP203" s="63"/>
      <c r="AQ203" s="63"/>
      <c r="AR203" s="6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</row>
    <row r="204" customFormat="false" ht="15" hidden="false" customHeight="false" outlineLevel="0" collapsed="false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63"/>
      <c r="N204" s="63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3"/>
      <c r="AP204" s="63"/>
      <c r="AQ204" s="63"/>
      <c r="AR204" s="6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</row>
    <row r="205" customFormat="false" ht="15" hidden="false" customHeight="false" outlineLevel="0" collapsed="false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63"/>
      <c r="N205" s="63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3"/>
      <c r="AP205" s="63"/>
      <c r="AQ205" s="63"/>
      <c r="AR205" s="6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</row>
    <row r="206" customFormat="false" ht="15" hidden="false" customHeight="false" outlineLevel="0" collapsed="false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63"/>
      <c r="N206" s="63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3"/>
      <c r="AP206" s="63"/>
      <c r="AQ206" s="63"/>
      <c r="AR206" s="6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</row>
    <row r="207" customFormat="false" ht="15" hidden="false" customHeight="false" outlineLevel="0" collapsed="false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63"/>
      <c r="N207" s="63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3"/>
      <c r="AP207" s="63"/>
      <c r="AQ207" s="63"/>
      <c r="AR207" s="6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</row>
    <row r="208" customFormat="false" ht="15" hidden="false" customHeight="false" outlineLevel="0" collapsed="false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63"/>
      <c r="N208" s="63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3"/>
      <c r="AP208" s="63"/>
      <c r="AQ208" s="63"/>
      <c r="AR208" s="6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</row>
    <row r="209" customFormat="false" ht="15" hidden="false" customHeight="false" outlineLevel="0" collapsed="false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63"/>
      <c r="N209" s="63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3"/>
      <c r="AP209" s="63"/>
      <c r="AQ209" s="63"/>
      <c r="AR209" s="6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</row>
    <row r="210" customFormat="false" ht="15" hidden="false" customHeight="false" outlineLevel="0" collapsed="false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63"/>
      <c r="N210" s="63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3"/>
      <c r="AP210" s="63"/>
      <c r="AQ210" s="63"/>
      <c r="AR210" s="6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</row>
    <row r="211" customFormat="false" ht="15" hidden="false" customHeight="false" outlineLevel="0" collapsed="false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63"/>
      <c r="N211" s="63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3"/>
      <c r="AP211" s="63"/>
      <c r="AQ211" s="63"/>
      <c r="AR211" s="6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</row>
    <row r="212" customFormat="false" ht="15" hidden="false" customHeight="false" outlineLevel="0" collapsed="false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63"/>
      <c r="N212" s="63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3"/>
      <c r="AP212" s="63"/>
      <c r="AQ212" s="63"/>
      <c r="AR212" s="6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</row>
    <row r="213" customFormat="false" ht="15" hidden="false" customHeight="false" outlineLevel="0" collapsed="false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63"/>
      <c r="N213" s="63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3"/>
      <c r="AP213" s="63"/>
      <c r="AQ213" s="63"/>
      <c r="AR213" s="6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</row>
    <row r="214" customFormat="false" ht="15" hidden="false" customHeight="false" outlineLevel="0" collapsed="false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63"/>
      <c r="N214" s="63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3"/>
      <c r="AP214" s="63"/>
      <c r="AQ214" s="63"/>
      <c r="AR214" s="6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</row>
  </sheetData>
  <sheetProtection sheet="true" password="cea2" objects="true"/>
  <mergeCells count="4">
    <mergeCell ref="A1:A4"/>
    <mergeCell ref="B1:E1"/>
    <mergeCell ref="D27:E27"/>
    <mergeCell ref="D28:E28"/>
  </mergeCells>
  <conditionalFormatting sqref="D28:E28">
    <cfRule type="cellIs" priority="2" operator="greaterThan" aboveAverage="0" equalAverage="0" bottom="0" percent="0" rank="0" text="" dxfId="0">
      <formula>40</formula>
    </cfRule>
    <cfRule type="cellIs" priority="3" operator="between" aboveAverage="0" equalAverage="0" bottom="0" percent="0" rank="0" text="" dxfId="1">
      <formula>19.1</formula>
      <formula>22.9</formula>
    </cfRule>
    <cfRule type="cellIs" priority="4" operator="between" aboveAverage="0" equalAverage="0" bottom="0" percent="0" rank="0" text="" dxfId="2">
      <formula>22.9</formula>
      <formula>28.9</formula>
    </cfRule>
  </conditionalFormatting>
  <hyperlinks>
    <hyperlink ref="G1" location="Introd!A1" display="Volve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10.96484375" defaultRowHeight="15" zeroHeight="false" outlineLevelRow="0" outlineLevelCol="0"/>
  <cols>
    <col collapsed="false" customWidth="true" hidden="false" outlineLevel="0" max="1" min="1" style="0" width="38.7"/>
    <col collapsed="false" customWidth="true" hidden="false" outlineLevel="0" max="3" min="3" style="0" width="9.28"/>
  </cols>
  <sheetData>
    <row r="1" customFormat="false" ht="21" hidden="false" customHeight="false" outlineLevel="0" collapsed="false">
      <c r="A1" s="65" t="s">
        <v>44</v>
      </c>
    </row>
    <row r="2" customFormat="false" ht="15" hidden="false" customHeight="false" outlineLevel="0" collapsed="false">
      <c r="A2" s="66"/>
      <c r="B2" s="66" t="s">
        <v>45</v>
      </c>
      <c r="C2" s="66" t="s">
        <v>46</v>
      </c>
    </row>
    <row r="3" customFormat="false" ht="15" hidden="false" customHeight="false" outlineLevel="0" collapsed="false">
      <c r="A3" s="0" t="s">
        <v>47</v>
      </c>
      <c r="B3" s="0" t="n">
        <v>200</v>
      </c>
    </row>
    <row r="4" customFormat="false" ht="15" hidden="false" customHeight="false" outlineLevel="0" collapsed="false">
      <c r="A4" s="67" t="s">
        <v>48</v>
      </c>
      <c r="B4" s="67" t="n">
        <v>40</v>
      </c>
      <c r="C4" s="67"/>
    </row>
    <row r="5" customFormat="false" ht="15" hidden="false" customHeight="false" outlineLevel="0" collapsed="false">
      <c r="A5" s="0" t="s">
        <v>49</v>
      </c>
      <c r="B5" s="0" t="n">
        <v>134</v>
      </c>
      <c r="C5" s="68" t="n">
        <v>1</v>
      </c>
    </row>
    <row r="6" customFormat="false" ht="15" hidden="false" customHeight="false" outlineLevel="0" collapsed="false">
      <c r="A6" s="0" t="s">
        <v>50</v>
      </c>
      <c r="B6" s="0" t="n">
        <v>35</v>
      </c>
      <c r="C6" s="68" t="n">
        <v>0.5</v>
      </c>
    </row>
    <row r="7" customFormat="false" ht="15" hidden="false" customHeight="false" outlineLevel="0" collapsed="false">
      <c r="A7" s="69" t="s">
        <v>51</v>
      </c>
      <c r="B7" s="69" t="n">
        <v>50</v>
      </c>
      <c r="C7" s="68" t="n">
        <v>0.5</v>
      </c>
    </row>
    <row r="8" customFormat="false" ht="15" hidden="false" customHeight="false" outlineLevel="0" collapsed="false">
      <c r="A8" s="67" t="s">
        <v>52</v>
      </c>
      <c r="B8" s="67"/>
      <c r="C8" s="70"/>
    </row>
    <row r="9" customFormat="false" ht="15" hidden="false" customHeight="false" outlineLevel="0" collapsed="false">
      <c r="A9" s="0" t="s">
        <v>53</v>
      </c>
      <c r="C9" s="0" t="n">
        <f aca="false">SUMPRODUCT(B5:B7,C5:C7)</f>
        <v>176.5</v>
      </c>
    </row>
    <row r="11" customFormat="false" ht="15.75" hidden="false" customHeight="false" outlineLevel="0" collapsed="false">
      <c r="A11" s="71" t="s">
        <v>54</v>
      </c>
      <c r="B11" s="67"/>
      <c r="C11" s="67"/>
    </row>
    <row r="12" customFormat="false" ht="15" hidden="false" customHeight="false" outlineLevel="0" collapsed="false">
      <c r="A12" s="72" t="s">
        <v>55</v>
      </c>
      <c r="B12" s="72"/>
      <c r="C12" s="73" t="n">
        <f aca="false">+(B3+B4)/C9</f>
        <v>1.35977337110482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96484375" defaultRowHeight="15" zeroHeight="false" outlineLevelRow="0" outlineLevelCol="0"/>
  <cols>
    <col collapsed="false" customWidth="true" hidden="false" outlineLevel="0" max="1" min="1" style="0" width="29.71"/>
    <col collapsed="false" customWidth="true" hidden="false" outlineLevel="0" max="3" min="3" style="0" width="14.28"/>
  </cols>
  <sheetData>
    <row r="1" customFormat="false" ht="18.75" hidden="false" customHeight="false" outlineLevel="0" collapsed="false">
      <c r="A1" s="74" t="s">
        <v>56</v>
      </c>
      <c r="E1" s="75" t="s">
        <v>7</v>
      </c>
    </row>
    <row r="3" customFormat="false" ht="15" hidden="false" customHeight="false" outlineLevel="0" collapsed="false">
      <c r="A3" s="76" t="s">
        <v>57</v>
      </c>
      <c r="B3" s="66" t="s">
        <v>58</v>
      </c>
      <c r="C3" s="66"/>
    </row>
    <row r="4" customFormat="false" ht="15" hidden="false" customHeight="false" outlineLevel="0" collapsed="false">
      <c r="A4" s="77" t="s">
        <v>59</v>
      </c>
      <c r="B4" s="78" t="n">
        <f aca="false">125*17</f>
        <v>2125</v>
      </c>
      <c r="C4" s="0" t="s">
        <v>60</v>
      </c>
      <c r="G4" s="0" t="s">
        <v>61</v>
      </c>
      <c r="H4" s="0" t="n">
        <f aca="false">12*15</f>
        <v>180</v>
      </c>
    </row>
    <row r="5" customFormat="false" ht="15" hidden="false" customHeight="false" outlineLevel="0" collapsed="false">
      <c r="A5" s="77" t="s">
        <v>62</v>
      </c>
      <c r="B5" s="78" t="n">
        <v>900</v>
      </c>
      <c r="C5" s="0" t="s">
        <v>60</v>
      </c>
      <c r="G5" s="0" t="s">
        <v>63</v>
      </c>
      <c r="H5" s="0" t="n">
        <f aca="false">150*0.7</f>
        <v>105</v>
      </c>
    </row>
    <row r="6" customFormat="false" ht="15" hidden="false" customHeight="false" outlineLevel="0" collapsed="false">
      <c r="A6" s="77" t="s">
        <v>64</v>
      </c>
      <c r="B6" s="78"/>
      <c r="C6" s="0" t="s">
        <v>60</v>
      </c>
      <c r="G6" s="0" t="s">
        <v>65</v>
      </c>
      <c r="H6" s="0" t="n">
        <f aca="false">3*5+0.5*35</f>
        <v>32.5</v>
      </c>
    </row>
    <row r="7" customFormat="false" ht="15" hidden="false" customHeight="false" outlineLevel="0" collapsed="false">
      <c r="A7" s="79" t="s">
        <v>66</v>
      </c>
      <c r="B7" s="80" t="n">
        <v>40</v>
      </c>
      <c r="C7" s="67" t="s">
        <v>67</v>
      </c>
      <c r="G7" s="0" t="s">
        <v>68</v>
      </c>
      <c r="H7" s="0" t="n">
        <f aca="false">500/8.6</f>
        <v>58.1395348837209</v>
      </c>
    </row>
    <row r="8" customFormat="false" ht="15" hidden="false" customHeight="false" outlineLevel="0" collapsed="false">
      <c r="A8" s="77"/>
      <c r="H8" s="0" t="n">
        <f aca="false">SUM(H4:H7)</f>
        <v>375.639534883721</v>
      </c>
    </row>
    <row r="9" customFormat="false" ht="15" hidden="false" customHeight="false" outlineLevel="0" collapsed="false">
      <c r="H9" s="0" t="n">
        <f aca="false">+H8/3</f>
        <v>125.213178294574</v>
      </c>
    </row>
    <row r="10" customFormat="false" ht="15" hidden="false" customHeight="false" outlineLevel="0" collapsed="false">
      <c r="A10" s="81" t="s">
        <v>69</v>
      </c>
      <c r="B10" s="82" t="n">
        <f aca="false">SUM(B4:B6)/B7</f>
        <v>75.625</v>
      </c>
      <c r="C10" s="83" t="s">
        <v>70</v>
      </c>
    </row>
    <row r="14" customFormat="false" ht="15" hidden="false" customHeight="false" outlineLevel="0" collapsed="false">
      <c r="A14" s="84" t="s">
        <v>71</v>
      </c>
    </row>
  </sheetData>
  <mergeCells count="1">
    <mergeCell ref="B3:C3"/>
  </mergeCells>
  <hyperlinks>
    <hyperlink ref="E1" location="Caratula!A1" display="Volve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96484375" defaultRowHeight="15" zeroHeight="false" outlineLevelRow="0" outlineLevelCol="0"/>
  <cols>
    <col collapsed="false" customWidth="true" hidden="false" outlineLevel="0" max="1" min="1" style="0" width="29.71"/>
    <col collapsed="false" customWidth="true" hidden="false" outlineLevel="0" max="3" min="3" style="0" width="14.28"/>
  </cols>
  <sheetData>
    <row r="1" customFormat="false" ht="18.75" hidden="false" customHeight="false" outlineLevel="0" collapsed="false">
      <c r="A1" s="85" t="s">
        <v>72</v>
      </c>
      <c r="E1" s="75" t="s">
        <v>7</v>
      </c>
    </row>
    <row r="3" customFormat="false" ht="15" hidden="false" customHeight="false" outlineLevel="0" collapsed="false">
      <c r="A3" s="76" t="s">
        <v>57</v>
      </c>
      <c r="B3" s="66" t="s">
        <v>58</v>
      </c>
      <c r="C3" s="66"/>
    </row>
    <row r="4" customFormat="false" ht="15" hidden="false" customHeight="false" outlineLevel="0" collapsed="false">
      <c r="A4" s="77" t="s">
        <v>73</v>
      </c>
      <c r="B4" s="78" t="n">
        <f aca="false">300*17</f>
        <v>5100</v>
      </c>
      <c r="C4" s="0" t="s">
        <v>60</v>
      </c>
    </row>
    <row r="5" customFormat="false" ht="15" hidden="false" customHeight="false" outlineLevel="0" collapsed="false">
      <c r="A5" s="0" t="s">
        <v>74</v>
      </c>
      <c r="B5" s="78" t="n">
        <v>6000</v>
      </c>
      <c r="C5" s="0" t="s">
        <v>60</v>
      </c>
    </row>
    <row r="6" customFormat="false" ht="15" hidden="false" customHeight="false" outlineLevel="0" collapsed="false">
      <c r="A6" s="0" t="s">
        <v>75</v>
      </c>
      <c r="B6" s="78" t="n">
        <f aca="false">500/5*17</f>
        <v>1700</v>
      </c>
      <c r="C6" s="0" t="s">
        <v>60</v>
      </c>
    </row>
    <row r="7" customFormat="false" ht="15" hidden="false" customHeight="false" outlineLevel="0" collapsed="false">
      <c r="A7" s="0" t="s">
        <v>76</v>
      </c>
      <c r="B7" s="78"/>
      <c r="C7" s="0" t="s">
        <v>60</v>
      </c>
    </row>
    <row r="8" customFormat="false" ht="15" hidden="false" customHeight="false" outlineLevel="0" collapsed="false">
      <c r="A8" s="0" t="s">
        <v>77</v>
      </c>
      <c r="B8" s="78" t="n">
        <v>45</v>
      </c>
      <c r="C8" s="0" t="s">
        <v>67</v>
      </c>
    </row>
    <row r="9" customFormat="false" ht="15" hidden="false" customHeight="false" outlineLevel="0" collapsed="false">
      <c r="A9" s="77"/>
    </row>
    <row r="10" customFormat="false" ht="15" hidden="false" customHeight="false" outlineLevel="0" collapsed="false">
      <c r="A10" s="86" t="s">
        <v>69</v>
      </c>
      <c r="B10" s="87" t="n">
        <f aca="false">SUM(B4:B7)/B8</f>
        <v>284.444444444444</v>
      </c>
      <c r="C10" s="88" t="s">
        <v>70</v>
      </c>
    </row>
    <row r="14" customFormat="false" ht="15" hidden="false" customHeight="false" outlineLevel="0" collapsed="false">
      <c r="A14" s="84" t="s">
        <v>71</v>
      </c>
    </row>
  </sheetData>
  <mergeCells count="1">
    <mergeCell ref="B3:C3"/>
  </mergeCells>
  <hyperlinks>
    <hyperlink ref="E1" location="Caratula!A1" display="Volve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96484375" defaultRowHeight="15" zeroHeight="false" outlineLevelRow="0" outlineLevelCol="0"/>
  <cols>
    <col collapsed="false" customWidth="true" hidden="false" outlineLevel="0" max="1" min="1" style="0" width="29.71"/>
    <col collapsed="false" customWidth="true" hidden="false" outlineLevel="0" max="3" min="3" style="0" width="14.85"/>
  </cols>
  <sheetData>
    <row r="1" customFormat="false" ht="18.75" hidden="false" customHeight="false" outlineLevel="0" collapsed="false">
      <c r="A1" s="85" t="s">
        <v>78</v>
      </c>
      <c r="E1" s="75" t="s">
        <v>7</v>
      </c>
    </row>
    <row r="2" customFormat="false" ht="15" hidden="false" customHeight="false" outlineLevel="0" collapsed="false">
      <c r="A2" s="67"/>
      <c r="B2" s="67"/>
      <c r="C2" s="67"/>
    </row>
    <row r="3" customFormat="false" ht="15" hidden="false" customHeight="false" outlineLevel="0" collapsed="false">
      <c r="A3" s="76" t="s">
        <v>57</v>
      </c>
      <c r="B3" s="66" t="s">
        <v>58</v>
      </c>
      <c r="C3" s="66"/>
    </row>
    <row r="4" customFormat="false" ht="15" hidden="false" customHeight="false" outlineLevel="0" collapsed="false">
      <c r="A4" s="77" t="s">
        <v>73</v>
      </c>
      <c r="B4" s="78" t="n">
        <v>5100</v>
      </c>
      <c r="C4" s="0" t="s">
        <v>60</v>
      </c>
    </row>
    <row r="5" customFormat="false" ht="15" hidden="false" customHeight="false" outlineLevel="0" collapsed="false">
      <c r="A5" s="77" t="s">
        <v>79</v>
      </c>
      <c r="B5" s="78" t="n">
        <v>750</v>
      </c>
      <c r="C5" s="0" t="s">
        <v>60</v>
      </c>
    </row>
    <row r="6" customFormat="false" ht="15" hidden="false" customHeight="false" outlineLevel="0" collapsed="false">
      <c r="A6" s="67" t="s">
        <v>76</v>
      </c>
      <c r="B6" s="80" t="n">
        <v>2400</v>
      </c>
      <c r="C6" s="67" t="s">
        <v>60</v>
      </c>
    </row>
    <row r="7" customFormat="false" ht="15" hidden="false" customHeight="false" outlineLevel="0" collapsed="false">
      <c r="A7" s="0" t="s">
        <v>77</v>
      </c>
      <c r="B7" s="78" t="n">
        <v>9</v>
      </c>
      <c r="C7" s="0" t="s">
        <v>67</v>
      </c>
    </row>
    <row r="8" customFormat="false" ht="15" hidden="false" customHeight="false" outlineLevel="0" collapsed="false">
      <c r="A8" s="77" t="s">
        <v>80</v>
      </c>
      <c r="B8" s="78" t="n">
        <v>450</v>
      </c>
      <c r="C8" s="0" t="s">
        <v>70</v>
      </c>
    </row>
    <row r="9" customFormat="false" ht="15" hidden="false" customHeight="false" outlineLevel="0" collapsed="false">
      <c r="A9" s="79" t="s">
        <v>81</v>
      </c>
      <c r="B9" s="89" t="n">
        <v>0.15</v>
      </c>
      <c r="C9" s="67" t="s">
        <v>82</v>
      </c>
    </row>
    <row r="10" customFormat="false" ht="15" hidden="false" customHeight="false" outlineLevel="0" collapsed="false">
      <c r="A10" s="90" t="s">
        <v>69</v>
      </c>
      <c r="B10" s="91" t="n">
        <f aca="false">((SUM(B4:B6)+(B7*B8))/B7)*(1-B9)</f>
        <v>1161.66666666667</v>
      </c>
      <c r="C10" s="92" t="s">
        <v>70</v>
      </c>
    </row>
    <row r="14" customFormat="false" ht="15" hidden="false" customHeight="false" outlineLevel="0" collapsed="false">
      <c r="A14" s="84" t="s">
        <v>71</v>
      </c>
    </row>
  </sheetData>
  <mergeCells count="1">
    <mergeCell ref="B3:C3"/>
  </mergeCells>
  <hyperlinks>
    <hyperlink ref="E1" location="Caratula!A1" display="Volve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44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M1" activeCellId="0" sqref="M1"/>
    </sheetView>
  </sheetViews>
  <sheetFormatPr defaultColWidth="11.41796875" defaultRowHeight="12.75" zeroHeight="false" outlineLevelRow="0" outlineLevelCol="0"/>
  <cols>
    <col collapsed="false" customWidth="true" hidden="false" outlineLevel="0" max="1" min="1" style="93" width="30.13"/>
    <col collapsed="false" customWidth="true" hidden="false" outlineLevel="0" max="2" min="2" style="93" width="14.14"/>
    <col collapsed="false" customWidth="true" hidden="false" outlineLevel="0" max="3" min="3" style="93" width="8.7"/>
    <col collapsed="false" customWidth="true" hidden="false" outlineLevel="0" max="4" min="4" style="93" width="12.99"/>
    <col collapsed="false" customWidth="true" hidden="false" outlineLevel="0" max="5" min="5" style="93" width="10.71"/>
    <col collapsed="false" customWidth="true" hidden="false" outlineLevel="0" max="6" min="6" style="93" width="10.41"/>
    <col collapsed="false" customWidth="false" hidden="false" outlineLevel="0" max="7" min="7" style="93" width="11.42"/>
    <col collapsed="false" customWidth="true" hidden="false" outlineLevel="0" max="8" min="8" style="93" width="21.13"/>
    <col collapsed="false" customWidth="true" hidden="false" outlineLevel="0" max="9" min="9" style="93" width="5.85"/>
    <col collapsed="false" customWidth="true" hidden="false" outlineLevel="0" max="10" min="10" style="93" width="5.99"/>
    <col collapsed="false" customWidth="true" hidden="false" outlineLevel="0" max="11" min="11" style="93" width="12.7"/>
    <col collapsed="false" customWidth="true" hidden="false" outlineLevel="0" max="12" min="12" style="93" width="14.56"/>
    <col collapsed="false" customWidth="true" hidden="false" outlineLevel="0" max="13" min="13" style="93" width="14.41"/>
    <col collapsed="false" customWidth="false" hidden="false" outlineLevel="0" max="257" min="14" style="93" width="11.42"/>
  </cols>
  <sheetData>
    <row r="1" customFormat="false" ht="18" hidden="false" customHeight="false" outlineLevel="0" collapsed="false">
      <c r="A1" s="94" t="s">
        <v>83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6" t="s">
        <v>7</v>
      </c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</row>
    <row r="2" customFormat="false" ht="12.75" hidden="false" customHeight="false" outlineLevel="0" collapsed="false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</row>
    <row r="3" customFormat="false" ht="13.5" hidden="false" customHeight="true" outlineLevel="0" collapsed="false">
      <c r="A3" s="97" t="s">
        <v>84</v>
      </c>
      <c r="B3" s="98" t="n">
        <v>8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</row>
    <row r="4" customFormat="false" ht="13.5" hidden="false" customHeight="true" outlineLevel="0" collapsed="false">
      <c r="A4" s="97" t="s">
        <v>85</v>
      </c>
      <c r="B4" s="98" t="n">
        <v>400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</row>
    <row r="5" customFormat="false" ht="13.5" hidden="false" customHeight="true" outlineLevel="0" collapsed="false">
      <c r="A5" s="99" t="s">
        <v>86</v>
      </c>
      <c r="B5" s="100" t="n">
        <v>15</v>
      </c>
      <c r="C5" s="95"/>
      <c r="D5" s="95"/>
      <c r="E5" s="95"/>
      <c r="F5" s="95"/>
      <c r="G5" s="95"/>
      <c r="H5" s="101"/>
      <c r="I5" s="101"/>
      <c r="J5" s="101"/>
      <c r="K5" s="101"/>
      <c r="L5" s="101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</row>
    <row r="6" customFormat="false" ht="12.75" hidden="false" customHeight="false" outlineLevel="0" collapsed="false">
      <c r="A6" s="95"/>
      <c r="B6" s="95"/>
      <c r="C6" s="95"/>
      <c r="D6" s="95"/>
      <c r="E6" s="95"/>
      <c r="F6" s="95"/>
      <c r="G6" s="95"/>
      <c r="H6" s="102" t="s">
        <v>87</v>
      </c>
      <c r="I6" s="102"/>
      <c r="J6" s="102"/>
      <c r="K6" s="102"/>
      <c r="L6" s="102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</row>
    <row r="7" customFormat="false" ht="18.75" hidden="false" customHeight="true" outlineLevel="0" collapsed="false">
      <c r="A7" s="103"/>
      <c r="B7" s="103" t="s">
        <v>88</v>
      </c>
      <c r="C7" s="103" t="s">
        <v>58</v>
      </c>
      <c r="D7" s="103" t="s">
        <v>89</v>
      </c>
      <c r="E7" s="103" t="s">
        <v>90</v>
      </c>
      <c r="F7" s="103" t="s">
        <v>91</v>
      </c>
      <c r="G7" s="95"/>
      <c r="H7" s="104"/>
      <c r="I7" s="102" t="s">
        <v>92</v>
      </c>
      <c r="J7" s="102" t="s">
        <v>93</v>
      </c>
      <c r="K7" s="102" t="s">
        <v>94</v>
      </c>
      <c r="L7" s="102" t="s">
        <v>91</v>
      </c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</row>
    <row r="8" customFormat="false" ht="13.5" hidden="false" customHeight="true" outlineLevel="0" collapsed="false">
      <c r="A8" s="95" t="s">
        <v>95</v>
      </c>
      <c r="B8" s="105" t="n">
        <v>900</v>
      </c>
      <c r="C8" s="95" t="n">
        <v>13</v>
      </c>
      <c r="D8" s="95" t="n">
        <v>0.3</v>
      </c>
      <c r="E8" s="106" t="n">
        <f aca="false">B8*C8*(1+D8)</f>
        <v>15210</v>
      </c>
      <c r="F8" s="107" t="n">
        <f aca="false">E8/8760</f>
        <v>1.73630136986301</v>
      </c>
      <c r="G8" s="95"/>
      <c r="H8" s="108" t="s">
        <v>96</v>
      </c>
      <c r="I8" s="109" t="n">
        <v>500</v>
      </c>
      <c r="J8" s="109"/>
      <c r="K8" s="78" t="n">
        <f aca="false">50/8</f>
        <v>6.25</v>
      </c>
      <c r="L8" s="110" t="n">
        <f aca="false">K8/I8</f>
        <v>0.0125</v>
      </c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</row>
    <row r="9" customFormat="false" ht="13.5" hidden="false" customHeight="true" outlineLevel="0" collapsed="false">
      <c r="A9" s="95" t="s">
        <v>97</v>
      </c>
      <c r="B9" s="111" t="n">
        <f aca="false">20/F21</f>
        <v>1.12359550561798</v>
      </c>
      <c r="C9" s="95"/>
      <c r="D9" s="95"/>
      <c r="E9" s="106"/>
      <c r="F9" s="107" t="n">
        <f aca="false">+B9*10</f>
        <v>11.2359550561798</v>
      </c>
      <c r="G9" s="95"/>
      <c r="H9" s="108"/>
      <c r="I9" s="109"/>
      <c r="J9" s="109"/>
      <c r="K9" s="109"/>
      <c r="L9" s="110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</row>
    <row r="10" customFormat="false" ht="13.5" hidden="false" customHeight="true" outlineLevel="0" collapsed="false">
      <c r="A10" s="95" t="s">
        <v>98</v>
      </c>
      <c r="B10" s="95"/>
      <c r="C10" s="95"/>
      <c r="D10" s="95"/>
      <c r="E10" s="95"/>
      <c r="F10" s="107" t="n">
        <f aca="false">+L14</f>
        <v>9.60838235294118</v>
      </c>
      <c r="G10" s="95"/>
      <c r="H10" s="108"/>
      <c r="I10" s="109"/>
      <c r="J10" s="109"/>
      <c r="K10" s="109"/>
      <c r="L10" s="110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</row>
    <row r="11" customFormat="false" ht="13.5" hidden="false" customHeight="true" outlineLevel="0" collapsed="false">
      <c r="A11" s="95" t="s">
        <v>99</v>
      </c>
      <c r="B11" s="95" t="s">
        <v>100</v>
      </c>
      <c r="C11" s="95"/>
      <c r="D11" s="95"/>
      <c r="E11" s="95"/>
      <c r="F11" s="107" t="n">
        <f aca="false">+K17*0.005/365/B3</f>
        <v>0.0428082191780822</v>
      </c>
      <c r="G11" s="95"/>
      <c r="H11" s="108" t="s">
        <v>101</v>
      </c>
      <c r="I11" s="109" t="n">
        <v>200</v>
      </c>
      <c r="J11" s="109"/>
      <c r="K11" s="112" t="n">
        <f aca="false">350/8.5</f>
        <v>41.1764705882353</v>
      </c>
      <c r="L11" s="110" t="n">
        <f aca="false">K11/I11</f>
        <v>0.205882352941177</v>
      </c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</row>
    <row r="12" customFormat="false" ht="13.5" hidden="false" customHeight="true" outlineLevel="0" collapsed="false">
      <c r="A12" s="95" t="s">
        <v>102</v>
      </c>
      <c r="B12" s="95" t="s">
        <v>100</v>
      </c>
      <c r="C12" s="95"/>
      <c r="D12" s="95"/>
      <c r="E12" s="95"/>
      <c r="F12" s="107" t="n">
        <f aca="false">+K18*0.005/365/B3</f>
        <v>0.077054794520548</v>
      </c>
      <c r="G12" s="95"/>
      <c r="H12" s="95" t="s">
        <v>103</v>
      </c>
      <c r="I12" s="109" t="n">
        <v>100</v>
      </c>
      <c r="J12" s="109" t="n">
        <v>9</v>
      </c>
      <c r="K12" s="112" t="n">
        <v>71</v>
      </c>
      <c r="L12" s="110" t="n">
        <f aca="false">K12*J12/I12</f>
        <v>6.39</v>
      </c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</row>
    <row r="13" customFormat="false" ht="13.5" hidden="false" customHeight="true" outlineLevel="0" collapsed="false">
      <c r="A13" s="95" t="s">
        <v>104</v>
      </c>
      <c r="B13" s="95" t="s">
        <v>105</v>
      </c>
      <c r="C13" s="95"/>
      <c r="D13" s="95"/>
      <c r="E13" s="95"/>
      <c r="F13" s="107" t="n">
        <f aca="false">+N17</f>
        <v>1.75</v>
      </c>
      <c r="G13" s="95"/>
      <c r="H13" s="101" t="s">
        <v>106</v>
      </c>
      <c r="I13" s="113" t="n">
        <v>100</v>
      </c>
      <c r="J13" s="113" t="n">
        <v>5</v>
      </c>
      <c r="K13" s="114" t="n">
        <v>60</v>
      </c>
      <c r="L13" s="115" t="n">
        <f aca="false">K13*J13/I13</f>
        <v>3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</row>
    <row r="14" customFormat="false" ht="13.5" hidden="false" customHeight="true" outlineLevel="0" collapsed="false">
      <c r="A14" s="95" t="s">
        <v>107</v>
      </c>
      <c r="B14" s="95" t="s">
        <v>108</v>
      </c>
      <c r="C14" s="95"/>
      <c r="D14" s="95"/>
      <c r="E14" s="95"/>
      <c r="F14" s="107" t="n">
        <f aca="false">+N18</f>
        <v>2.1</v>
      </c>
      <c r="G14" s="95"/>
      <c r="H14" s="95"/>
      <c r="I14" s="95"/>
      <c r="J14" s="95"/>
      <c r="K14" s="95"/>
      <c r="L14" s="116" t="n">
        <f aca="false">SUM(L8:L13)</f>
        <v>9.60838235294118</v>
      </c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</row>
    <row r="15" customFormat="false" ht="13.5" hidden="false" customHeight="true" outlineLevel="0" collapsed="false">
      <c r="A15" s="95"/>
      <c r="B15" s="95"/>
      <c r="C15" s="95"/>
      <c r="D15" s="95"/>
      <c r="E15" s="95"/>
      <c r="F15" s="116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</row>
    <row r="16" customFormat="false" ht="13.5" hidden="false" customHeight="true" outlineLevel="0" collapsed="false">
      <c r="A16" s="97" t="s">
        <v>109</v>
      </c>
      <c r="B16" s="97"/>
      <c r="C16" s="97"/>
      <c r="D16" s="97"/>
      <c r="E16" s="97"/>
      <c r="F16" s="117" t="n">
        <f aca="false">SUM(F8:F14)</f>
        <v>26.5505017926826</v>
      </c>
      <c r="G16" s="95"/>
      <c r="H16" s="104" t="s">
        <v>110</v>
      </c>
      <c r="I16" s="104"/>
      <c r="J16" s="104"/>
      <c r="K16" s="102" t="s">
        <v>111</v>
      </c>
      <c r="L16" s="102" t="s">
        <v>112</v>
      </c>
      <c r="M16" s="102" t="s">
        <v>113</v>
      </c>
      <c r="N16" s="102" t="s">
        <v>114</v>
      </c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</row>
    <row r="17" customFormat="false" ht="13.5" hidden="false" customHeight="true" outlineLevel="0" collapsed="false">
      <c r="A17" s="97" t="s">
        <v>115</v>
      </c>
      <c r="B17" s="97"/>
      <c r="C17" s="97"/>
      <c r="D17" s="97"/>
      <c r="E17" s="97"/>
      <c r="F17" s="118" t="n">
        <f aca="false">+F16*B3/B4</f>
        <v>0.531010035853652</v>
      </c>
      <c r="G17" s="95"/>
      <c r="H17" s="99" t="s">
        <v>116</v>
      </c>
      <c r="I17" s="97"/>
      <c r="J17" s="97"/>
      <c r="K17" s="119" t="n">
        <f aca="false">25000</f>
        <v>25000</v>
      </c>
      <c r="L17" s="120" t="n">
        <f aca="false">K17*0.3</f>
        <v>7500</v>
      </c>
      <c r="M17" s="121" t="n">
        <v>10000</v>
      </c>
      <c r="N17" s="122" t="n">
        <f aca="false">(K17-L17)/M17</f>
        <v>1.75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</row>
    <row r="18" customFormat="false" ht="13.5" hidden="false" customHeight="true" outlineLevel="0" collapsed="false">
      <c r="A18" s="123" t="s">
        <v>117</v>
      </c>
      <c r="B18" s="124" t="s">
        <v>118</v>
      </c>
      <c r="C18" s="124"/>
      <c r="D18" s="124"/>
      <c r="E18" s="124"/>
      <c r="F18" s="125" t="n">
        <f aca="false">+F16*B3/B5</f>
        <v>14.1602676227641</v>
      </c>
      <c r="G18" s="95"/>
      <c r="H18" s="104" t="s">
        <v>119</v>
      </c>
      <c r="I18" s="104"/>
      <c r="J18" s="104"/>
      <c r="K18" s="126" t="n">
        <v>45000</v>
      </c>
      <c r="L18" s="127" t="n">
        <f aca="false">K18*0.3</f>
        <v>13500</v>
      </c>
      <c r="M18" s="128" t="n">
        <v>15000</v>
      </c>
      <c r="N18" s="129" t="n">
        <f aca="false">(K18-L18)/M18</f>
        <v>2.1</v>
      </c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customFormat="false" ht="12.75" hidden="false" customHeight="false" outlineLevel="0" collapsed="false">
      <c r="A19" s="95"/>
      <c r="B19" s="95"/>
      <c r="C19" s="95"/>
      <c r="D19" s="95"/>
      <c r="E19" s="95"/>
      <c r="F19" s="130" t="n">
        <f aca="false">+F18*F21</f>
        <v>252.0527636852</v>
      </c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customFormat="false" ht="15" hidden="false" customHeight="false" outlineLevel="0" collapsed="false">
      <c r="A20" s="95"/>
      <c r="B20" s="95"/>
      <c r="C20" s="95"/>
      <c r="D20" s="95"/>
      <c r="E20" s="95"/>
      <c r="F20" s="116"/>
      <c r="G20" s="95"/>
      <c r="H20" s="95"/>
      <c r="I20" s="95"/>
      <c r="J20" s="95"/>
      <c r="K20" s="120"/>
      <c r="L20" s="95"/>
      <c r="M20" s="95"/>
      <c r="N20" s="131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customFormat="false" ht="12.75" hidden="false" customHeight="false" outlineLevel="0" collapsed="false">
      <c r="A21" s="95" t="s">
        <v>120</v>
      </c>
      <c r="B21" s="95"/>
      <c r="C21" s="95"/>
      <c r="D21" s="95"/>
      <c r="E21" s="95"/>
      <c r="F21" s="98" t="n">
        <v>17.8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customFormat="false" ht="12.75" hidden="false" customHeight="false" outlineLevel="0" collapsed="false">
      <c r="A22" s="84" t="s">
        <v>71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</row>
    <row r="23" customFormat="false" ht="12.75" hidden="false" customHeight="false" outlineLevel="0" collapsed="false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</row>
    <row r="24" customFormat="false" ht="12.75" hidden="false" customHeight="false" outlineLevel="0" collapsed="false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</row>
    <row r="25" customFormat="false" ht="12.75" hidden="false" customHeight="false" outlineLevel="0" collapsed="false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</row>
    <row r="26" customFormat="false" ht="12.75" hidden="false" customHeight="false" outlineLevel="0" collapsed="false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</row>
    <row r="27" customFormat="false" ht="12.75" hidden="false" customHeight="false" outlineLevel="0" collapsed="false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customFormat="false" ht="12.75" hidden="false" customHeight="false" outlineLevel="0" collapsed="false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</row>
    <row r="29" customFormat="false" ht="12.75" hidden="false" customHeight="false" outlineLevel="0" collapsed="false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</row>
    <row r="30" customFormat="false" ht="12.75" hidden="false" customHeight="false" outlineLevel="0" collapsed="false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</row>
    <row r="31" customFormat="false" ht="12.75" hidden="false" customHeight="false" outlineLevel="0" collapsed="false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customFormat="false" ht="12.75" hidden="false" customHeight="false" outlineLevel="0" collapsed="false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</row>
    <row r="33" customFormat="false" ht="12.75" hidden="false" customHeight="false" outlineLevel="0" collapsed="false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</row>
    <row r="34" customFormat="false" ht="12.75" hidden="false" customHeight="false" outlineLevel="0" collapsed="false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</row>
    <row r="35" customFormat="false" ht="12.75" hidden="false" customHeight="false" outlineLevel="0" collapsed="false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</row>
    <row r="36" customFormat="false" ht="12.75" hidden="false" customHeight="false" outlineLevel="0" collapsed="false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</row>
    <row r="37" customFormat="false" ht="12.75" hidden="false" customHeight="false" outlineLevel="0" collapsed="false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</row>
    <row r="38" customFormat="false" ht="12.75" hidden="false" customHeight="false" outlineLevel="0" collapsed="false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</row>
    <row r="39" customFormat="false" ht="12.75" hidden="false" customHeight="false" outlineLevel="0" collapsed="false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</row>
    <row r="40" customFormat="false" ht="12.75" hidden="false" customHeight="false" outlineLevel="0" collapsed="false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</row>
    <row r="41" customFormat="false" ht="12.75" hidden="false" customHeight="false" outlineLevel="0" collapsed="false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</row>
    <row r="42" customFormat="false" ht="12.75" hidden="false" customHeight="false" outlineLevel="0" collapsed="false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</row>
    <row r="43" customFormat="false" ht="12.75" hidden="false" customHeight="false" outlineLevel="0" collapsed="false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</row>
    <row r="44" customFormat="false" ht="12.75" hidden="false" customHeight="false" outlineLevel="0" collapsed="false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</row>
  </sheetData>
  <mergeCells count="1">
    <mergeCell ref="H6:L6"/>
  </mergeCells>
  <hyperlinks>
    <hyperlink ref="M1" location="Caratula!A1" display="Volver"/>
  </hyperlinks>
  <printOptions headings="false" gridLines="true" gridLinesSet="true" horizontalCentered="false" verticalCentered="false"/>
  <pageMargins left="1.25972222222222" right="0.75" top="1" bottom="1" header="0.390277777777778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2015-06-02T20:18:44Z</dcterms:created>
  <dc:creator>Marcos Snyder</dc:creator>
  <dc:description/>
  <dc:language>en-US</dc:language>
  <cp:lastModifiedBy>Marcos Snyder</cp:lastModifiedBy>
  <dcterms:modified xsi:type="dcterms:W3CDTF">2026-07-28T16:34:03Z</dcterms:modified>
  <cp:revision>0</cp:revision>
  <dc:subject/>
  <dc:title/>
</cp:coreProperties>
</file>